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1"/>
  </bookViews>
  <sheets>
    <sheet name="Cover" sheetId="1" r:id="rId1"/>
    <sheet name="Invoice" sheetId="2" r:id="rId2"/>
    <sheet name="Travel Expenses" sheetId="3" r:id="rId3"/>
    <sheet name="Summary" sheetId="4" r:id="rId4"/>
  </sheets>
  <definedNames>
    <definedName name="_xlfn.IFERROR" hidden="1">#NAME?</definedName>
    <definedName name="AdminSubtotal">'Invoice'!$E$98</definedName>
    <definedName name="AdminTasks">'Invoice'!$B$58:$B$88</definedName>
    <definedName name="Child1">'Invoice'!$A$7</definedName>
    <definedName name="Child2">'Invoice'!$A$8</definedName>
    <definedName name="Child3">'Invoice'!$A$9</definedName>
    <definedName name="Child4">'Invoice'!$A$10</definedName>
    <definedName name="Child5">'Invoice'!$A$11</definedName>
    <definedName name="Child6">'Invoice'!$A$12</definedName>
    <definedName name="chkExempt">'Invoice'!$D$5</definedName>
    <definedName name="FeeRate">'Invoice'!$E$101</definedName>
    <definedName name="FeesAndExpensesSubtotal">'Invoice'!$E$118</definedName>
    <definedName name="HideColumnsFromHere1" localSheetId="1">'Invoice'!$F$146</definedName>
    <definedName name="HideColumnsToHere1" localSheetId="1">'Invoice'!$G$146</definedName>
    <definedName name="HideRowsFromHere1" localSheetId="0">'Cover'!$A$55</definedName>
    <definedName name="HideRowsFromHere1" localSheetId="1">'Invoice'!$A$14</definedName>
    <definedName name="HideRowsFromHere1" localSheetId="3">'Summary'!$A$6</definedName>
    <definedName name="HideRowsFromHere1" localSheetId="2">'Travel Expenses'!$A$59</definedName>
    <definedName name="HideRowsFromHere2" localSheetId="1">'Invoice'!$A$145</definedName>
    <definedName name="HideRowsFromHere3" localSheetId="1">'Invoice'!$A$49</definedName>
    <definedName name="HideRowsFromHere4" localSheetId="1">'Invoice'!$A$58</definedName>
    <definedName name="HideRowsToHere1" localSheetId="0">'Cover'!$A$59</definedName>
    <definedName name="HideRowsToHere1" localSheetId="1">'Invoice'!$A$39</definedName>
    <definedName name="HideRowsToHere1" localSheetId="3">'Summary'!$A$8</definedName>
    <definedName name="HideRowsToHere1" localSheetId="2">'Travel Expenses'!$A$93</definedName>
    <definedName name="HideRowsToHere2" localSheetId="1">'Invoice'!$A$159</definedName>
    <definedName name="HideRowsToHere3" localSheetId="1">'Invoice'!$A$51</definedName>
    <definedName name="HideRowsToHere4" localSheetId="1">'Invoice'!$A$88</definedName>
    <definedName name="HSTAmount">'Invoice'!$E$119</definedName>
    <definedName name="HSTRate">'Invoice'!$D$146</definedName>
    <definedName name="HSTRateEntry">'Invoice'!$C$146</definedName>
    <definedName name="HSTReg">'Invoice'!$D$4</definedName>
    <definedName name="InvoiceDate">'Invoice'!$D$3</definedName>
    <definedName name="InvoiceNumber">'Invoice'!$D$1</definedName>
    <definedName name="kmsRate">'Travel Expenses'!$B$69</definedName>
    <definedName name="MaxPremisesContractor">'Invoice'!$C$148</definedName>
    <definedName name="MaxRefreshments">'Invoice'!$C$147</definedName>
    <definedName name="MediationCancelDefault">'Invoice'!$C$50</definedName>
    <definedName name="MediationRowTemplate">'Invoice'!$A$157:$G$157</definedName>
    <definedName name="MediationSubtotal">'Invoice'!$E$55</definedName>
    <definedName name="MediationTasks">'Invoice'!$B$49:$B$51</definedName>
    <definedName name="MediationTasksChart">'Invoice'!$B$49:$C$51</definedName>
    <definedName name="MediationType">'Invoice'!$A$151:$B$153</definedName>
    <definedName name="MediationTypeDesc">'Invoice'!$A$151:$A$153</definedName>
    <definedName name="MediationTypeNone">'Invoice'!$B$150</definedName>
    <definedName name="MediatorName">'Invoice'!$A$2</definedName>
    <definedName name="OrientationSubtotal">'Invoice'!$E$46</definedName>
    <definedName name="OrientationTasks">'Invoice'!$B$14:$B$39</definedName>
    <definedName name="OtherExpense">'Invoice'!$E$109</definedName>
    <definedName name="PerDiemChart">'Travel Expenses'!$A$73:$B$79</definedName>
    <definedName name="PerDiemDesc">'Travel Expenses'!$A$73:$A$79</definedName>
    <definedName name="_xlnm.Print_Area" localSheetId="1">'Invoice'!$A$1:$E$142</definedName>
    <definedName name="_xlnm.Print_Area" localSheetId="2">'Travel Expenses'!$A$1:$H$47</definedName>
    <definedName name="_xlnm.Print_Titles" localSheetId="1">'Invoice'!$1:$2</definedName>
    <definedName name="_xlnm.Print_Titles" localSheetId="2">'Travel Expenses'!$1:$4</definedName>
    <definedName name="Refreshments">'Invoice'!$E$105</definedName>
    <definedName name="StartHere" localSheetId="0">'Cover'!$A$1</definedName>
    <definedName name="StartHere" localSheetId="1">'Invoice'!$D$1</definedName>
    <definedName name="StartHere" localSheetId="3">'Summary'!$A$2:$I$2</definedName>
    <definedName name="StartHere" localSheetId="2">'Travel Expenses'!$A$7</definedName>
    <definedName name="TotalExpensesExempt">'Invoice'!$E$110</definedName>
    <definedName name="TotalExpensesHST">'Invoice'!$E$116</definedName>
    <definedName name="TotalFees">'Invoice'!$E$102</definedName>
    <definedName name="TotalHours">'Invoice'!$E$100</definedName>
    <definedName name="TotalInvoice">'Invoice'!$E$120</definedName>
    <definedName name="TransitRate">'Travel Expenses'!$B$70</definedName>
    <definedName name="TravelMethods">'Travel Expenses'!$A$83:$A$90</definedName>
    <definedName name="TravelOtherExpensesSub">'Travel Expenses'!$H$43</definedName>
    <definedName name="TravelRowTemplate">'Travel Expenses'!$61:$66</definedName>
    <definedName name="TravelTransitSubtotal">'Travel Expenses'!$C$43</definedName>
    <definedName name="VenueContractor">'Invoice'!$E$107</definedName>
    <definedName name="VenueRental">'Invoice'!$E$106</definedName>
    <definedName name="wenSignature">'Invoice'!$A$122</definedName>
    <definedName name="wenSignatureTravel">'Travel Expenses'!$A$45</definedName>
  </definedNames>
  <calcPr fullCalcOnLoad="1"/>
</workbook>
</file>

<file path=xl/comments2.xml><?xml version="1.0" encoding="utf-8"?>
<comments xmlns="http://schemas.openxmlformats.org/spreadsheetml/2006/main">
  <authors>
    <author>tammy</author>
  </authors>
  <commentList>
    <comment ref="E40" authorId="0">
      <text>
        <r>
          <rPr>
            <b/>
            <sz val="9"/>
            <rFont val="Tahoma"/>
            <family val="2"/>
          </rPr>
          <t>Time Conversion Chart</t>
        </r>
        <r>
          <rPr>
            <sz val="9"/>
            <rFont val="Tahoma"/>
            <family val="2"/>
          </rPr>
          <t xml:space="preserve">
03 minutes   0.05
05 minutes   0.10
09 minutes   0.15
12 minutes   0.20
15 minutes   0.25
18 minutes   0.30
20 minutes   0.35
25 minutes   0.40
27 minutes   0.45
30 minutes   0.50
33 minutes   0.55
36 minutes   0.60
39 minutes   0.65
40 minutes   0.70
45 minutes   0.75
47 minutes   0.80
50 minutes   0.85
53 minutes   0.90
56 minutes   0.95
60 minutes   1.00</t>
        </r>
      </text>
    </comment>
    <comment ref="A2" authorId="0">
      <text>
        <r>
          <rPr>
            <sz val="9"/>
            <rFont val="Tahoma"/>
            <family val="2"/>
          </rPr>
          <t xml:space="preserve">Please enter Mediator Name here
</t>
        </r>
      </text>
    </comment>
    <comment ref="B151" authorId="0">
      <text>
        <r>
          <rPr>
            <b/>
            <sz val="9"/>
            <rFont val="Tahoma"/>
            <family val="2"/>
          </rPr>
          <t>tammy:</t>
        </r>
        <r>
          <rPr>
            <sz val="9"/>
            <rFont val="Tahoma"/>
            <family val="2"/>
          </rPr>
          <t xml:space="preserve">
there is a space in this field, so the lookup doesn't show a zero</t>
        </r>
      </text>
    </comment>
    <comment ref="B150" authorId="0">
      <text>
        <r>
          <rPr>
            <b/>
            <sz val="9"/>
            <rFont val="Tahoma"/>
            <family val="2"/>
          </rPr>
          <t>tammy:</t>
        </r>
        <r>
          <rPr>
            <sz val="9"/>
            <rFont val="Tahoma"/>
            <family val="2"/>
          </rPr>
          <t xml:space="preserve">
there is a space in this field, so the lookup doesn't show a zero</t>
        </r>
      </text>
    </comment>
    <comment ref="D14" authorId="0">
      <text>
        <r>
          <rPr>
            <b/>
            <sz val="9"/>
            <rFont val="Tahoma"/>
            <family val="2"/>
          </rPr>
          <t>Notes about this list:</t>
        </r>
        <r>
          <rPr>
            <sz val="9"/>
            <rFont val="Tahoma"/>
            <family val="2"/>
          </rPr>
          <t xml:space="preserve">
 - be sure to add within the named range
"Orientation Tasks"
 - do not leave any blank rows - its the 
   continuation of the rows that allows the
   keystroke / dropdown to work
 - note that dropdown / keystroke doesn't work
   but keystroke / dropdown does - it's using the
   Excel functionality that creates a pick list from 
   adjoining cells AS WELL AS the validation 
   picklist, that is invoked by mouse users
 - to make the key / drop work, you need to 
   type in the first letter, then alt+down arrow
 - leave the :: in front of the Tasks header - 
   otherwise it shows up with the T's when you
   use the key / drop function
</t>
        </r>
      </text>
    </comment>
    <comment ref="D146" authorId="0">
      <text>
        <r>
          <rPr>
            <b/>
            <sz val="9"/>
            <rFont val="Tahoma"/>
            <family val="2"/>
          </rPr>
          <t>tammy:</t>
        </r>
        <r>
          <rPr>
            <sz val="9"/>
            <rFont val="Tahoma"/>
            <family val="2"/>
          </rPr>
          <t xml:space="preserve">
Do not edit this field - it will calculate HST using the rate entered to the left unless the HST Exempt box is checked</t>
        </r>
      </text>
    </comment>
  </commentList>
</comments>
</file>

<file path=xl/comments3.xml><?xml version="1.0" encoding="utf-8"?>
<comments xmlns="http://schemas.openxmlformats.org/spreadsheetml/2006/main">
  <authors>
    <author>tammy</author>
  </authors>
  <commentList>
    <comment ref="H43" authorId="0">
      <text>
        <r>
          <rPr>
            <sz val="9"/>
            <rFont val="Tahoma"/>
            <family val="2"/>
          </rPr>
          <t xml:space="preserve">Automatically transferred to Invoice
</t>
        </r>
      </text>
    </comment>
    <comment ref="C43" authorId="0">
      <text>
        <r>
          <rPr>
            <sz val="9"/>
            <rFont val="Tahoma"/>
            <family val="2"/>
          </rPr>
          <t>Automatically transferred to Invoice</t>
        </r>
      </text>
    </comment>
  </commentList>
</comments>
</file>

<file path=xl/sharedStrings.xml><?xml version="1.0" encoding="utf-8"?>
<sst xmlns="http://schemas.openxmlformats.org/spreadsheetml/2006/main" count="340" uniqueCount="228">
  <si>
    <t>Invoice #:</t>
  </si>
  <si>
    <t>Date:</t>
  </si>
  <si>
    <t>Orientation</t>
  </si>
  <si>
    <t>Date</t>
  </si>
  <si>
    <t>Hours</t>
  </si>
  <si>
    <t>Subtotal</t>
  </si>
  <si>
    <t>Mediation</t>
  </si>
  <si>
    <t>Administration</t>
  </si>
  <si>
    <t>Total Hours</t>
  </si>
  <si>
    <t>Total Fees</t>
  </si>
  <si>
    <t>Hourly Fee Rate</t>
  </si>
  <si>
    <t>Travel as per attached Expense Form (excludes time in transit)</t>
  </si>
  <si>
    <t>Time in Transit</t>
  </si>
  <si>
    <t>Subtotal Fees and All Expenses</t>
  </si>
  <si>
    <t>Invoice Total</t>
  </si>
  <si>
    <t>Interim Invoice:</t>
  </si>
  <si>
    <t>Signature of Contractor</t>
  </si>
  <si>
    <t>Conversion Chart</t>
  </si>
  <si>
    <t>Tenths of One Hour</t>
  </si>
  <si>
    <t>3 minutes</t>
  </si>
  <si>
    <t>5 minutes</t>
  </si>
  <si>
    <t>9 minutes</t>
  </si>
  <si>
    <t>12 minutes</t>
  </si>
  <si>
    <t>15 minutes</t>
  </si>
  <si>
    <t>18 minutes</t>
  </si>
  <si>
    <t>20 minutes</t>
  </si>
  <si>
    <t>25 minutes</t>
  </si>
  <si>
    <t>27 minutes</t>
  </si>
  <si>
    <t xml:space="preserve">30 minutes </t>
  </si>
  <si>
    <t>33 minutes</t>
  </si>
  <si>
    <t>36 minutes</t>
  </si>
  <si>
    <t>39 minutes</t>
  </si>
  <si>
    <t>40 minutes</t>
  </si>
  <si>
    <t>45 minutes</t>
  </si>
  <si>
    <t>47 minutes</t>
  </si>
  <si>
    <t>50 minutes</t>
  </si>
  <si>
    <t>53 minutes</t>
  </si>
  <si>
    <t>56 minutes</t>
  </si>
  <si>
    <t>60 minutes</t>
  </si>
  <si>
    <t>Minutes (rounded to the nearest minute)</t>
  </si>
  <si>
    <t>Travel Details</t>
  </si>
  <si>
    <t>Expenses</t>
  </si>
  <si>
    <t>Transit Time</t>
  </si>
  <si>
    <t>Destination</t>
  </si>
  <si>
    <t>Cost</t>
  </si>
  <si>
    <t xml:space="preserve">Depart: </t>
  </si>
  <si>
    <t xml:space="preserve">From: </t>
  </si>
  <si>
    <t xml:space="preserve">Per Diem: </t>
  </si>
  <si>
    <t xml:space="preserve">Arrive: </t>
  </si>
  <si>
    <t xml:space="preserve">To: </t>
  </si>
  <si>
    <t xml:space="preserve">kms: </t>
  </si>
  <si>
    <t xml:space="preserve">Hours: </t>
  </si>
  <si>
    <t xml:space="preserve">Method: </t>
  </si>
  <si>
    <t xml:space="preserve">other: </t>
  </si>
  <si>
    <t xml:space="preserve">Cost: </t>
  </si>
  <si>
    <t>KMS Rate</t>
  </si>
  <si>
    <t>Transit Rate</t>
  </si>
  <si>
    <t>Per Diem</t>
  </si>
  <si>
    <t>Travel Method</t>
  </si>
  <si>
    <t xml:space="preserve">Breakfast Only </t>
  </si>
  <si>
    <t>Car</t>
  </si>
  <si>
    <t>Lunch Only</t>
  </si>
  <si>
    <t>Car/Airplane</t>
  </si>
  <si>
    <t xml:space="preserve">Dinner Only </t>
  </si>
  <si>
    <t>Car/Ferry</t>
  </si>
  <si>
    <t xml:space="preserve">Full Day </t>
  </si>
  <si>
    <t>Car/Helicopter</t>
  </si>
  <si>
    <t xml:space="preserve">Breakfast &amp; Lunch Only </t>
  </si>
  <si>
    <t>Bus</t>
  </si>
  <si>
    <t>Lunch &amp; Dinner Only</t>
  </si>
  <si>
    <t>Car/Bus</t>
  </si>
  <si>
    <t>Breakfast &amp; Dinner Only</t>
  </si>
  <si>
    <t>Skytrain</t>
  </si>
  <si>
    <t>Car/Skytrain</t>
  </si>
  <si>
    <t>Mediator Name:</t>
  </si>
  <si>
    <t>Supplement to Invoice #:</t>
  </si>
  <si>
    <t xml:space="preserve">Subtotal Cost of Transit Hours: </t>
  </si>
  <si>
    <t>Invoice Date:</t>
  </si>
  <si>
    <t>Social Worker:</t>
  </si>
  <si>
    <t>Telephone:</t>
  </si>
  <si>
    <t>Community:</t>
  </si>
  <si>
    <t>Mediator Name and Address:</t>
  </si>
  <si>
    <t>No Receipts required for meals. Meals provided at mediation cannot be claimed</t>
  </si>
  <si>
    <t>Hotel accommodation, taxi, airport parking, airfare etc require original receipts</t>
  </si>
  <si>
    <t>Notes</t>
  </si>
  <si>
    <t>Template for new row</t>
  </si>
  <si>
    <t>MaxRefreshments</t>
  </si>
  <si>
    <t>MaxPremisesContractor</t>
  </si>
  <si>
    <t>Mediation Type:</t>
  </si>
  <si>
    <t>Mediation Type</t>
  </si>
  <si>
    <t>Standard Mediation</t>
  </si>
  <si>
    <t>Co-Mediated</t>
  </si>
  <si>
    <t xml:space="preserve"> </t>
  </si>
  <si>
    <t>Name of Mentee:</t>
  </si>
  <si>
    <t>Name of 2nd Mediator:</t>
  </si>
  <si>
    <t>Children:</t>
  </si>
  <si>
    <t>Do Not add past this line ======================================================================================================================</t>
  </si>
  <si>
    <t>Mediation Session</t>
  </si>
  <si>
    <t>Arranging/scheduling venue</t>
  </si>
  <si>
    <t xml:space="preserve">Other: </t>
  </si>
  <si>
    <t>Total All Travel Expenses:</t>
  </si>
  <si>
    <t>Subtotal Other Travel Expenses:</t>
  </si>
  <si>
    <t>If you need more rows in the Invoice, use the section's "Add Row" button to the right of the Invoice template</t>
  </si>
  <si>
    <t>The information you enter in the Invoice header will flow to the Travel Expenses form, so you don't need to enter it twice</t>
  </si>
  <si>
    <t>Tips on using the Invoice:</t>
  </si>
  <si>
    <t>If you need to remove a row of input data, you will be able to do so</t>
  </si>
  <si>
    <t>a)</t>
  </si>
  <si>
    <t>b)</t>
  </si>
  <si>
    <t>c)</t>
  </si>
  <si>
    <t>Tips on using the Travel Expenses form:</t>
  </si>
  <si>
    <t>If you need another expense block, use the "Add Travel Block" button to the right of the Travel Expenses template</t>
  </si>
  <si>
    <t>Note:  You will NOT be able to remove a travel block once it has been added</t>
  </si>
  <si>
    <t>d)</t>
  </si>
  <si>
    <r>
      <t xml:space="preserve">Please </t>
    </r>
    <r>
      <rPr>
        <b/>
        <sz val="11"/>
        <color indexed="10"/>
        <rFont val="Calibri"/>
        <family val="2"/>
      </rPr>
      <t>enable macros</t>
    </r>
    <r>
      <rPr>
        <sz val="11"/>
        <color indexed="10"/>
        <rFont val="Calibri"/>
        <family val="2"/>
      </rPr>
      <t xml:space="preserve"> on this workbook so you can use the tools available</t>
    </r>
  </si>
  <si>
    <r>
      <t xml:space="preserve">Please enter time spent on tasks using the </t>
    </r>
    <r>
      <rPr>
        <b/>
        <sz val="11"/>
        <color indexed="8"/>
        <rFont val="Calibri"/>
        <family val="2"/>
      </rPr>
      <t xml:space="preserve">Conversion Chart </t>
    </r>
    <r>
      <rPr>
        <sz val="11"/>
        <color theme="1"/>
        <rFont val="Calibri"/>
        <family val="2"/>
      </rPr>
      <t>below</t>
    </r>
  </si>
  <si>
    <t>When entering "Depart" and "Arrive" time, please enter in the format "2:30 pm" (with the space) or "14:30".  Time will be converted for you automatically.</t>
  </si>
  <si>
    <t>*</t>
  </si>
  <si>
    <r>
      <rPr>
        <b/>
        <sz val="11"/>
        <rFont val="Calibri"/>
        <family val="2"/>
      </rPr>
      <t>Invoices</t>
    </r>
    <r>
      <rPr>
        <sz val="11"/>
        <rFont val="Calibri"/>
        <family val="2"/>
      </rPr>
      <t xml:space="preserve"> are programed to calculate in</t>
    </r>
    <r>
      <rPr>
        <u val="single"/>
        <sz val="11"/>
        <rFont val="Calibri"/>
        <family val="2"/>
      </rPr>
      <t xml:space="preserve"> Tenths of One Hour</t>
    </r>
    <r>
      <rPr>
        <sz val="11"/>
        <rFont val="Calibri"/>
        <family val="2"/>
      </rPr>
      <t xml:space="preserve"> please use the following conversion chart when entering time</t>
    </r>
  </si>
  <si>
    <t>General Tips:</t>
  </si>
  <si>
    <t>FeesAmt</t>
  </si>
  <si>
    <t>TransitHoursAmt</t>
  </si>
  <si>
    <t>InvoiceNumber</t>
  </si>
  <si>
    <t>PayeeName</t>
  </si>
  <si>
    <t>TravelExpenseAmt</t>
  </si>
  <si>
    <t>SnacksAmt</t>
  </si>
  <si>
    <t>VenueSuppliedAmt</t>
  </si>
  <si>
    <t>Comments</t>
  </si>
  <si>
    <t>Total</t>
  </si>
  <si>
    <t>summary for administration use</t>
  </si>
  <si>
    <t>just because we need a hidden section for the workbook auto setup</t>
  </si>
  <si>
    <t>VenueRentedAmt</t>
  </si>
  <si>
    <t>Mediation cancelled within 24 hours</t>
  </si>
  <si>
    <t xml:space="preserve">Intake - receiving referral information </t>
  </si>
  <si>
    <t>Other Scheduling:</t>
  </si>
  <si>
    <t xml:space="preserve">Other Task: </t>
  </si>
  <si>
    <t>Aboriginal representative (scheduling)</t>
  </si>
  <si>
    <t>Advocate for child (scheduling)</t>
  </si>
  <si>
    <t>Advocate for father (scheduling)</t>
  </si>
  <si>
    <t>Advocate for mother (scheduling)</t>
  </si>
  <si>
    <t>Aunt (scheduling)</t>
  </si>
  <si>
    <t>Child (scheduling)</t>
  </si>
  <si>
    <t>Child's counsel (scheduling)</t>
  </si>
  <si>
    <t>Director's counsel (scheduling)</t>
  </si>
  <si>
    <t>Father (scheduling)</t>
  </si>
  <si>
    <t>Father's counsel (scheduling)</t>
  </si>
  <si>
    <t>Foster parent (scheduling)</t>
  </si>
  <si>
    <t>Maternal grandfather (scheduling)</t>
  </si>
  <si>
    <t>Maternal grandmother (scheduling)</t>
  </si>
  <si>
    <t>Mediation coordinator (scheduling)</t>
  </si>
  <si>
    <t>Mother (scheduling)</t>
  </si>
  <si>
    <t>Mother's counsel (scheduling)</t>
  </si>
  <si>
    <t>Older sibling(s) (scheduling)</t>
  </si>
  <si>
    <t>Paternal grandfather (scheduling)</t>
  </si>
  <si>
    <t>Paternal grandmother (scheduling)</t>
  </si>
  <si>
    <t>Social worker (scheduling)</t>
  </si>
  <si>
    <t>Team leader (scheduling)</t>
  </si>
  <si>
    <t>Therapist (scheduling)</t>
  </si>
  <si>
    <t>Uncle (scheduling)</t>
  </si>
  <si>
    <t>Youth (scheduling)</t>
  </si>
  <si>
    <t>Please check that the dates you've entered have been interpreted correctly by Excel</t>
  </si>
  <si>
    <t>type the first letter, then Alt+down arrow to open the pick list to that starting point</t>
  </si>
  <si>
    <t>eg:</t>
  </si>
  <si>
    <t>You can use the "esc" key to back out of a pick list validation message, or an unwanted entry</t>
  </si>
  <si>
    <r>
      <t xml:space="preserve">When using the pick lists, use the mouse to drop down the full list </t>
    </r>
    <r>
      <rPr>
        <u val="single"/>
        <sz val="11"/>
        <color indexed="8"/>
        <rFont val="Calibri"/>
        <family val="2"/>
      </rPr>
      <t>OR</t>
    </r>
  </si>
  <si>
    <t>HideRowsFromHere1</t>
  </si>
  <si>
    <t>HideRowsToHere1</t>
  </si>
  <si>
    <t>HideRowsFromHere2</t>
  </si>
  <si>
    <t>HideRowsToHere2</t>
  </si>
  <si>
    <t>:: Tasks</t>
  </si>
  <si>
    <t>:: Tasks: Orientation with...</t>
  </si>
  <si>
    <t>:: Tasks or Scheduling communication with...</t>
  </si>
  <si>
    <t>HideRowsFromHere3</t>
  </si>
  <si>
    <t>HideRowsToHere3</t>
  </si>
  <si>
    <t>HideRowsFromHere4</t>
  </si>
  <si>
    <t>HideRowsToHere4</t>
  </si>
  <si>
    <t xml:space="preserve">You want to pick "Father's Counsel (in person)" from the Orientation list.  </t>
  </si>
  <si>
    <t>Type "F" in the cell, then Alt+down arrow to open the list beginning at F.</t>
  </si>
  <si>
    <t xml:space="preserve">Then use the arrow keys to move down the pick list to select "Father's Counsel (in person)" and </t>
  </si>
  <si>
    <t>hit Enter to pick it.  No mousing!</t>
  </si>
  <si>
    <r>
      <t xml:space="preserve">if you're working in the </t>
    </r>
    <r>
      <rPr>
        <u val="single"/>
        <sz val="11"/>
        <color indexed="8"/>
        <rFont val="Calibri"/>
        <family val="2"/>
      </rPr>
      <t xml:space="preserve">Invoice's Orientation, Mediation, or Admin Task </t>
    </r>
    <r>
      <rPr>
        <sz val="11"/>
        <color theme="1"/>
        <rFont val="Calibri"/>
        <family val="2"/>
      </rPr>
      <t xml:space="preserve">entry field, </t>
    </r>
  </si>
  <si>
    <t>If you select an "Other:" option, please enter a description in the adjacent field</t>
  </si>
  <si>
    <r>
      <t xml:space="preserve">Enter tasks from the pick lists.  (See the </t>
    </r>
    <r>
      <rPr>
        <u val="single"/>
        <sz val="11"/>
        <color indexed="8"/>
        <rFont val="Calibri"/>
        <family val="2"/>
      </rPr>
      <t>General Tips</t>
    </r>
    <r>
      <rPr>
        <sz val="11"/>
        <color theme="1"/>
        <rFont val="Calibri"/>
        <family val="2"/>
      </rPr>
      <t xml:space="preserve"> above)</t>
    </r>
  </si>
  <si>
    <t>Use the mouse for the pick lists on the Travel Expenses form</t>
  </si>
  <si>
    <t xml:space="preserve">Preparation of mediation documents </t>
  </si>
  <si>
    <t>Mentored Mediation</t>
  </si>
  <si>
    <t>Note:  the cell to the left named "MediationTypeNone" is used in the formula in the invoice for when there is no mediation type selected</t>
  </si>
  <si>
    <t>Aboriginal representative</t>
  </si>
  <si>
    <t>Advocate for child</t>
  </si>
  <si>
    <t>Advocate for father</t>
  </si>
  <si>
    <t>Advocate for mother</t>
  </si>
  <si>
    <t>Child</t>
  </si>
  <si>
    <t>Director's counsel</t>
  </si>
  <si>
    <t>Father</t>
  </si>
  <si>
    <t>Father's counsel</t>
  </si>
  <si>
    <t>Foster parent</t>
  </si>
  <si>
    <t>Maternal aunt</t>
  </si>
  <si>
    <t>Maternal grandfather</t>
  </si>
  <si>
    <t>Maternal grandmother</t>
  </si>
  <si>
    <t>Maternal uncle</t>
  </si>
  <si>
    <t>Mediation coordinator</t>
  </si>
  <si>
    <t>Mother</t>
  </si>
  <si>
    <t>Mother's counsel</t>
  </si>
  <si>
    <t>Older sibling(s)</t>
  </si>
  <si>
    <t>Paternal aunt</t>
  </si>
  <si>
    <t>Paternal grandfather</t>
  </si>
  <si>
    <t>Paternal grandmother</t>
  </si>
  <si>
    <t>Paternal uncle</t>
  </si>
  <si>
    <t>Social worker</t>
  </si>
  <si>
    <t>Team Leader</t>
  </si>
  <si>
    <t>Therapist</t>
  </si>
  <si>
    <t>Youth</t>
  </si>
  <si>
    <t>mediation Section template row - because it has formulas and validation</t>
  </si>
  <si>
    <t>HideColumnsFromHere1</t>
  </si>
  <si>
    <t>HideColumnsToHere1</t>
  </si>
  <si>
    <t>OtherExpenseAmt</t>
  </si>
  <si>
    <t>GSTRate</t>
  </si>
  <si>
    <t>GST Registration No.:</t>
  </si>
  <si>
    <t>Office Code:</t>
  </si>
  <si>
    <t xml:space="preserve">Refer to SO Schedule "K" for travel expense details </t>
  </si>
  <si>
    <t>Completion of DD form</t>
  </si>
  <si>
    <t>Completion of CM form</t>
  </si>
  <si>
    <t>Refreshments (maximum $40 – no receipt required)</t>
  </si>
  <si>
    <t xml:space="preserve">"Other" refers to items such as accommodation, taxi, airport parking, airfare etc. Private accommodation can be claimed at $30.75 per night without receipt. </t>
  </si>
  <si>
    <r>
      <t xml:space="preserve">Post-mediation Debriefing w/practicum student/mentee mediator ($100 flat rate; mentor mediators </t>
    </r>
    <r>
      <rPr>
        <i/>
        <sz val="10"/>
        <color indexed="8"/>
        <rFont val="Calibri"/>
        <family val="2"/>
      </rPr>
      <t>only</t>
    </r>
    <r>
      <rPr>
        <sz val="10"/>
        <color indexed="8"/>
        <rFont val="Calibri"/>
        <family val="2"/>
      </rPr>
      <t>)</t>
    </r>
  </si>
  <si>
    <r>
      <t xml:space="preserve">Pre-mediation Planning w/practicum student/mentee mediator ($100 flat rate; mentor mediators </t>
    </r>
    <r>
      <rPr>
        <i/>
        <sz val="10"/>
        <color indexed="8"/>
        <rFont val="Calibri"/>
        <family val="2"/>
      </rPr>
      <t>only</t>
    </r>
    <r>
      <rPr>
        <sz val="10"/>
        <color indexed="8"/>
        <rFont val="Calibri"/>
        <family val="2"/>
      </rPr>
      <t>)</t>
    </r>
  </si>
  <si>
    <t>Venue other than Contractor's Premises (must not exceed $250 per mediation and $100 per mediation for second room)</t>
  </si>
  <si>
    <t>Premises Provided by Contractor for Mediation and/or Orientation ($40 per hour, not to exceed $240)</t>
  </si>
  <si>
    <t>File Number:</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</si>
</sst>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1009]mmmm\-dd\-yy"/>
    <numFmt numFmtId="174" formatCode="[$-409]h:mm:ss\ AM/PM"/>
    <numFmt numFmtId="175" formatCode="0.000%"/>
    <numFmt numFmtId="176" formatCode="0.0%"/>
    <numFmt numFmtId="177" formatCode="[$-F800]dddd\,\ mmmm\ dd\,\ yyyy"/>
    <numFmt numFmtId="178" formatCode="[$-409]h:mm\ AM/PM;@"/>
    <numFmt numFmtId="179" formatCode="[$-1009]mmmm\ d\,\ yyyy;@"/>
    <numFmt numFmtId="180" formatCode="&quot;Yes&quot;;&quot;Yes&quot;;&quot;No&quot;"/>
    <numFmt numFmtId="181" formatCode="&quot;True&quot;;&quot;True&quot;;&quot;False&quot;"/>
    <numFmt numFmtId="182" formatCode="&quot;On&quot;;&quot;On&quot;;&quot;Off&quot;"/>
    <numFmt numFmtId="183" formatCode="[$€-2]\ #,##0.00_);[Red]\([$€-2]\ #,##0.00\)"/>
  </numFmts>
  <fonts count="80">
    <font>
      <sz val="11"/>
      <color theme="1"/>
      <name val="Calibri"/>
      <family val="2"/>
    </font>
    <font>
      <sz val="11"/>
      <color indexed="8"/>
      <name val="Calibri"/>
      <family val="2"/>
    </font>
    <font>
      <sz val="8"/>
      <name val="Tahoma"/>
      <family val="2"/>
    </font>
    <font>
      <b/>
      <sz val="10"/>
      <color indexed="8"/>
      <name val="Calibri"/>
      <family val="2"/>
    </font>
    <font>
      <sz val="10"/>
      <color indexed="8"/>
      <name val="Calibri"/>
      <family val="2"/>
    </font>
    <font>
      <i/>
      <sz val="10"/>
      <color indexed="8"/>
      <name val="Calibri"/>
      <family val="2"/>
    </font>
    <font>
      <sz val="8"/>
      <color indexed="8"/>
      <name val="Calibri"/>
      <family val="2"/>
    </font>
    <font>
      <sz val="9"/>
      <name val="Tahoma"/>
      <family val="2"/>
    </font>
    <font>
      <b/>
      <sz val="9"/>
      <name val="Tahoma"/>
      <family val="2"/>
    </font>
    <font>
      <sz val="11"/>
      <name val="Calibri"/>
      <family val="2"/>
    </font>
    <font>
      <u val="single"/>
      <sz val="11"/>
      <name val="Calibri"/>
      <family val="2"/>
    </font>
    <font>
      <b/>
      <sz val="11"/>
      <color indexed="8"/>
      <name val="Calibri"/>
      <family val="2"/>
    </font>
    <font>
      <sz val="11"/>
      <color indexed="10"/>
      <name val="Calibri"/>
      <family val="2"/>
    </font>
    <font>
      <b/>
      <sz val="11"/>
      <name val="Calibri"/>
      <family val="2"/>
    </font>
    <font>
      <b/>
      <sz val="11"/>
      <color indexed="10"/>
      <name val="Calibri"/>
      <family val="2"/>
    </font>
    <font>
      <u val="single"/>
      <sz val="11"/>
      <color indexed="8"/>
      <name val="Calibri"/>
      <family val="2"/>
    </font>
    <font>
      <sz val="10"/>
      <name val="Calibri"/>
      <family val="2"/>
    </font>
    <font>
      <i/>
      <sz val="11"/>
      <color indexed="6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color indexed="26"/>
      <name val="Calibri"/>
      <family val="2"/>
    </font>
    <font>
      <b/>
      <u val="single"/>
      <sz val="10"/>
      <color indexed="8"/>
      <name val="Calibri"/>
      <family val="2"/>
    </font>
    <font>
      <b/>
      <sz val="8"/>
      <color indexed="8"/>
      <name val="Calibri"/>
      <family val="2"/>
    </font>
    <font>
      <sz val="10"/>
      <color indexed="10"/>
      <name val="Calibri"/>
      <family val="2"/>
    </font>
    <font>
      <b/>
      <sz val="10"/>
      <color indexed="10"/>
      <name val="Calibri"/>
      <family val="2"/>
    </font>
    <font>
      <i/>
      <sz val="8"/>
      <color indexed="8"/>
      <name val="Calibri"/>
      <family val="2"/>
    </font>
    <font>
      <i/>
      <sz val="11"/>
      <color indexed="8"/>
      <name val="Calibri"/>
      <family val="2"/>
    </font>
    <font>
      <sz val="10"/>
      <color indexed="9"/>
      <name val="Calibri"/>
      <family val="2"/>
    </font>
    <font>
      <i/>
      <sz val="11"/>
      <color indexed="10"/>
      <name val="Calibri"/>
      <family val="2"/>
    </font>
    <font>
      <sz val="8"/>
      <color indexed="26"/>
      <name val="Calibri"/>
      <family val="2"/>
    </font>
    <font>
      <b/>
      <sz val="8"/>
      <color indexed="9"/>
      <name val="Calibri"/>
      <family val="2"/>
    </font>
    <font>
      <i/>
      <sz val="8"/>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sz val="10"/>
      <color rgb="FFFFFFCC"/>
      <name val="Calibri"/>
      <family val="2"/>
    </font>
    <font>
      <b/>
      <u val="single"/>
      <sz val="10"/>
      <color theme="1"/>
      <name val="Calibri"/>
      <family val="2"/>
    </font>
    <font>
      <b/>
      <sz val="8"/>
      <color theme="1"/>
      <name val="Calibri"/>
      <family val="2"/>
    </font>
    <font>
      <sz val="10"/>
      <color rgb="FFFF0000"/>
      <name val="Calibri"/>
      <family val="2"/>
    </font>
    <font>
      <b/>
      <sz val="10"/>
      <color rgb="FFFF0000"/>
      <name val="Calibri"/>
      <family val="2"/>
    </font>
    <font>
      <i/>
      <sz val="8"/>
      <color theme="1"/>
      <name val="Calibri"/>
      <family val="2"/>
    </font>
    <font>
      <i/>
      <sz val="11"/>
      <color theme="1"/>
      <name val="Calibri"/>
      <family val="2"/>
    </font>
    <font>
      <u val="single"/>
      <sz val="11"/>
      <color theme="1"/>
      <name val="Calibri"/>
      <family val="2"/>
    </font>
    <font>
      <sz val="10"/>
      <color theme="0"/>
      <name val="Calibri"/>
      <family val="2"/>
    </font>
    <font>
      <i/>
      <sz val="11"/>
      <color rgb="FFFF0000"/>
      <name val="Calibri"/>
      <family val="2"/>
    </font>
    <font>
      <i/>
      <sz val="8"/>
      <color theme="0"/>
      <name val="Calibri"/>
      <family val="2"/>
    </font>
    <font>
      <sz val="8"/>
      <color rgb="FFFFFFCC"/>
      <name val="Calibri"/>
      <family val="2"/>
    </font>
    <font>
      <b/>
      <sz val="8"/>
      <color theme="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hair"/>
    </border>
    <border>
      <left style="thin"/>
      <right style="thin"/>
      <top>
        <color indexed="63"/>
      </top>
      <bottom style="thin"/>
    </border>
    <border>
      <left>
        <color indexed="63"/>
      </left>
      <right>
        <color indexed="63"/>
      </right>
      <top style="thin"/>
      <bottom style="double"/>
    </border>
    <border>
      <left style="hair"/>
      <right style="hair"/>
      <top style="hair"/>
      <bottom style="hair"/>
    </border>
    <border>
      <left>
        <color indexed="63"/>
      </left>
      <right>
        <color indexed="63"/>
      </right>
      <top style="hair"/>
      <bottom>
        <color indexed="63"/>
      </bottom>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hair"/>
      <bottom style="thin"/>
    </border>
    <border>
      <left style="thin"/>
      <right style="thin"/>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83">
    <xf numFmtId="0" fontId="0" fillId="0" borderId="0" xfId="0" applyFont="1" applyAlignment="1">
      <alignment/>
    </xf>
    <xf numFmtId="0" fontId="3" fillId="0" borderId="0" xfId="0" applyFont="1" applyAlignment="1" applyProtection="1">
      <alignment/>
      <protection/>
    </xf>
    <xf numFmtId="0" fontId="4" fillId="0" borderId="0" xfId="0" applyFont="1" applyAlignment="1" applyProtection="1">
      <alignment/>
      <protection/>
    </xf>
    <xf numFmtId="0" fontId="6" fillId="0" borderId="0" xfId="0" applyFont="1" applyAlignment="1" applyProtection="1">
      <alignment/>
      <protection/>
    </xf>
    <xf numFmtId="0" fontId="0" fillId="0" borderId="0" xfId="0" applyFont="1" applyAlignment="1">
      <alignment/>
    </xf>
    <xf numFmtId="0" fontId="9" fillId="0" borderId="0" xfId="0" applyFont="1" applyAlignment="1">
      <alignment/>
    </xf>
    <xf numFmtId="0" fontId="13" fillId="0" borderId="10" xfId="0" applyFont="1" applyBorder="1" applyAlignment="1">
      <alignment horizontal="left" wrapText="1"/>
    </xf>
    <xf numFmtId="0" fontId="13" fillId="0" borderId="10" xfId="0" applyFont="1" applyBorder="1" applyAlignment="1">
      <alignment/>
    </xf>
    <xf numFmtId="0" fontId="9" fillId="0" borderId="10" xfId="0" applyFont="1" applyBorder="1" applyAlignment="1">
      <alignment horizontal="left"/>
    </xf>
    <xf numFmtId="4" fontId="9" fillId="0" borderId="10" xfId="0" applyNumberFormat="1" applyFont="1" applyBorder="1" applyAlignment="1">
      <alignment horizontal="left"/>
    </xf>
    <xf numFmtId="49" fontId="9" fillId="0" borderId="10" xfId="0" applyNumberFormat="1" applyFont="1" applyBorder="1" applyAlignment="1">
      <alignment horizontal="left"/>
    </xf>
    <xf numFmtId="0" fontId="9" fillId="32" borderId="10" xfId="0" applyFont="1" applyFill="1" applyBorder="1" applyAlignment="1">
      <alignment horizontal="left"/>
    </xf>
    <xf numFmtId="4" fontId="9" fillId="32" borderId="10" xfId="0" applyNumberFormat="1" applyFont="1" applyFill="1" applyBorder="1" applyAlignment="1">
      <alignment horizontal="left"/>
    </xf>
    <xf numFmtId="49" fontId="9" fillId="32" borderId="10" xfId="0" applyNumberFormat="1" applyFont="1" applyFill="1" applyBorder="1" applyAlignment="1">
      <alignment horizontal="left"/>
    </xf>
    <xf numFmtId="0" fontId="64" fillId="0" borderId="0" xfId="0" applyFont="1" applyAlignment="1">
      <alignment/>
    </xf>
    <xf numFmtId="0" fontId="65" fillId="0" borderId="0" xfId="0" applyFont="1" applyAlignment="1">
      <alignment/>
    </xf>
    <xf numFmtId="0" fontId="64" fillId="32" borderId="11" xfId="0" applyFont="1" applyFill="1" applyBorder="1" applyAlignment="1">
      <alignment/>
    </xf>
    <xf numFmtId="0" fontId="64" fillId="32" borderId="12" xfId="0" applyFont="1" applyFill="1" applyBorder="1" applyAlignment="1">
      <alignment/>
    </xf>
    <xf numFmtId="0" fontId="64" fillId="32" borderId="13" xfId="0" applyFont="1" applyFill="1" applyBorder="1" applyAlignment="1">
      <alignment/>
    </xf>
    <xf numFmtId="0" fontId="65" fillId="32" borderId="14" xfId="0" applyFont="1" applyFill="1" applyBorder="1" applyAlignment="1">
      <alignment horizontal="right"/>
    </xf>
    <xf numFmtId="178" fontId="65" fillId="0" borderId="15" xfId="0" applyNumberFormat="1" applyFont="1" applyBorder="1" applyAlignment="1" applyProtection="1">
      <alignment/>
      <protection locked="0"/>
    </xf>
    <xf numFmtId="0" fontId="65" fillId="0" borderId="16" xfId="0" applyFont="1" applyBorder="1" applyAlignment="1" applyProtection="1">
      <alignment/>
      <protection locked="0"/>
    </xf>
    <xf numFmtId="0" fontId="65" fillId="0" borderId="15" xfId="0" applyFont="1" applyBorder="1" applyAlignment="1" applyProtection="1">
      <alignment/>
      <protection locked="0"/>
    </xf>
    <xf numFmtId="172" fontId="65" fillId="32" borderId="17" xfId="0" applyNumberFormat="1" applyFont="1" applyFill="1" applyBorder="1" applyAlignment="1">
      <alignment/>
    </xf>
    <xf numFmtId="0" fontId="65" fillId="32" borderId="18" xfId="0" applyFont="1" applyFill="1" applyBorder="1" applyAlignment="1">
      <alignment horizontal="right"/>
    </xf>
    <xf numFmtId="178" fontId="65" fillId="0" borderId="19" xfId="0" applyNumberFormat="1" applyFont="1" applyBorder="1" applyAlignment="1" applyProtection="1">
      <alignment/>
      <protection locked="0"/>
    </xf>
    <xf numFmtId="0" fontId="65" fillId="0" borderId="20" xfId="0" applyFont="1" applyBorder="1" applyAlignment="1" applyProtection="1">
      <alignment/>
      <protection locked="0"/>
    </xf>
    <xf numFmtId="0" fontId="65" fillId="0" borderId="19" xfId="0" applyFont="1" applyBorder="1" applyAlignment="1" applyProtection="1">
      <alignment horizontal="left"/>
      <protection locked="0"/>
    </xf>
    <xf numFmtId="172" fontId="65" fillId="32" borderId="21" xfId="0" applyNumberFormat="1" applyFont="1" applyFill="1" applyBorder="1" applyAlignment="1">
      <alignment/>
    </xf>
    <xf numFmtId="2" fontId="65" fillId="32" borderId="0" xfId="44" applyNumberFormat="1" applyFont="1" applyFill="1" applyBorder="1" applyAlignment="1">
      <alignment/>
    </xf>
    <xf numFmtId="0" fontId="65" fillId="0" borderId="19" xfId="0" applyFont="1" applyBorder="1" applyAlignment="1" applyProtection="1">
      <alignment/>
      <protection locked="0"/>
    </xf>
    <xf numFmtId="172" fontId="65" fillId="0" borderId="20" xfId="0" applyNumberFormat="1" applyFont="1" applyBorder="1" applyAlignment="1" applyProtection="1">
      <alignment/>
      <protection locked="0"/>
    </xf>
    <xf numFmtId="172" fontId="65" fillId="32" borderId="0" xfId="47" applyNumberFormat="1" applyFont="1" applyFill="1" applyBorder="1" applyAlignment="1">
      <alignment/>
    </xf>
    <xf numFmtId="0" fontId="65" fillId="32" borderId="18" xfId="0" applyFont="1" applyFill="1" applyBorder="1" applyAlignment="1">
      <alignment/>
    </xf>
    <xf numFmtId="0" fontId="65" fillId="32" borderId="21" xfId="0" applyFont="1" applyFill="1" applyBorder="1" applyAlignment="1">
      <alignment/>
    </xf>
    <xf numFmtId="172" fontId="66" fillId="32" borderId="18" xfId="0" applyNumberFormat="1" applyFont="1" applyFill="1" applyBorder="1" applyAlignment="1">
      <alignment/>
    </xf>
    <xf numFmtId="0" fontId="65" fillId="32" borderId="0" xfId="0" applyFont="1" applyFill="1" applyBorder="1" applyAlignment="1">
      <alignment/>
    </xf>
    <xf numFmtId="0" fontId="65" fillId="32" borderId="22" xfId="0" applyFont="1" applyFill="1" applyBorder="1" applyAlignment="1">
      <alignment/>
    </xf>
    <xf numFmtId="0" fontId="65" fillId="32" borderId="23" xfId="0" applyFont="1" applyFill="1" applyBorder="1" applyAlignment="1">
      <alignment/>
    </xf>
    <xf numFmtId="0" fontId="65" fillId="32" borderId="24" xfId="0" applyFont="1" applyFill="1" applyBorder="1" applyAlignment="1">
      <alignment/>
    </xf>
    <xf numFmtId="0" fontId="65" fillId="32" borderId="13" xfId="0" applyFont="1" applyFill="1" applyBorder="1" applyAlignment="1">
      <alignment/>
    </xf>
    <xf numFmtId="172" fontId="65" fillId="0" borderId="0" xfId="0" applyNumberFormat="1" applyFont="1" applyAlignment="1">
      <alignment/>
    </xf>
    <xf numFmtId="172" fontId="65" fillId="0" borderId="0" xfId="47" applyNumberFormat="1" applyFont="1" applyAlignment="1">
      <alignment/>
    </xf>
    <xf numFmtId="0" fontId="67" fillId="0" borderId="0" xfId="0" applyFont="1" applyAlignment="1">
      <alignment/>
    </xf>
    <xf numFmtId="0" fontId="65" fillId="0" borderId="0" xfId="0" applyFont="1" applyAlignment="1">
      <alignment horizontal="left"/>
    </xf>
    <xf numFmtId="0" fontId="65" fillId="0" borderId="0" xfId="0" applyFont="1" applyAlignment="1">
      <alignment horizontal="right"/>
    </xf>
    <xf numFmtId="0" fontId="64" fillId="32" borderId="13" xfId="0" applyFont="1" applyFill="1" applyBorder="1" applyAlignment="1">
      <alignment horizontal="right"/>
    </xf>
    <xf numFmtId="172" fontId="64" fillId="32" borderId="12" xfId="0" applyNumberFormat="1" applyFont="1" applyFill="1" applyBorder="1" applyAlignment="1">
      <alignment/>
    </xf>
    <xf numFmtId="172" fontId="64" fillId="32" borderId="13" xfId="0" applyNumberFormat="1" applyFont="1" applyFill="1" applyBorder="1" applyAlignment="1">
      <alignment/>
    </xf>
    <xf numFmtId="0" fontId="68" fillId="32" borderId="13" xfId="0" applyFont="1" applyFill="1" applyBorder="1" applyAlignment="1">
      <alignment/>
    </xf>
    <xf numFmtId="0" fontId="6" fillId="0" borderId="0" xfId="0" applyFont="1" applyAlignment="1" applyProtection="1">
      <alignment vertical="top" wrapText="1"/>
      <protection/>
    </xf>
    <xf numFmtId="0" fontId="65" fillId="0" borderId="0" xfId="0" applyFont="1" applyBorder="1" applyAlignment="1">
      <alignment/>
    </xf>
    <xf numFmtId="0" fontId="64" fillId="32" borderId="11" xfId="0" applyFont="1" applyFill="1" applyBorder="1" applyAlignment="1">
      <alignment horizontal="right"/>
    </xf>
    <xf numFmtId="0" fontId="65" fillId="32" borderId="25" xfId="0" applyFont="1" applyFill="1" applyBorder="1" applyAlignment="1">
      <alignment/>
    </xf>
    <xf numFmtId="179" fontId="65" fillId="0" borderId="26" xfId="0" applyNumberFormat="1" applyFont="1" applyBorder="1" applyAlignment="1" applyProtection="1">
      <alignment/>
      <protection locked="0"/>
    </xf>
    <xf numFmtId="0" fontId="65" fillId="32" borderId="23" xfId="0" applyFont="1" applyFill="1" applyBorder="1" applyAlignment="1" applyProtection="1">
      <alignment/>
      <protection locked="0"/>
    </xf>
    <xf numFmtId="0" fontId="65" fillId="32" borderId="22" xfId="0" applyFont="1" applyFill="1" applyBorder="1" applyAlignment="1" applyProtection="1">
      <alignment/>
      <protection locked="0"/>
    </xf>
    <xf numFmtId="0" fontId="65" fillId="32" borderId="24" xfId="0" applyFont="1" applyFill="1" applyBorder="1" applyAlignment="1" applyProtection="1">
      <alignment/>
      <protection locked="0"/>
    </xf>
    <xf numFmtId="0" fontId="65" fillId="0" borderId="0" xfId="0" applyFont="1" applyAlignment="1" applyProtection="1">
      <alignment/>
      <protection locked="0"/>
    </xf>
    <xf numFmtId="0" fontId="65" fillId="32" borderId="27" xfId="0" applyFont="1" applyFill="1" applyBorder="1" applyAlignment="1" applyProtection="1">
      <alignment/>
      <protection locked="0"/>
    </xf>
    <xf numFmtId="179" fontId="65" fillId="0" borderId="0" xfId="0" applyNumberFormat="1" applyFont="1" applyAlignment="1">
      <alignment horizontal="left"/>
    </xf>
    <xf numFmtId="0" fontId="65" fillId="32" borderId="23" xfId="0" applyFont="1" applyFill="1" applyBorder="1" applyAlignment="1" applyProtection="1">
      <alignment/>
      <protection/>
    </xf>
    <xf numFmtId="0" fontId="65" fillId="32" borderId="22" xfId="0" applyFont="1" applyFill="1" applyBorder="1" applyAlignment="1" applyProtection="1">
      <alignment/>
      <protection/>
    </xf>
    <xf numFmtId="0" fontId="65" fillId="32" borderId="24" xfId="0" applyFont="1" applyFill="1" applyBorder="1" applyAlignment="1" applyProtection="1">
      <alignment/>
      <protection/>
    </xf>
    <xf numFmtId="0" fontId="65" fillId="0" borderId="0" xfId="0" applyFont="1" applyAlignment="1" applyProtection="1">
      <alignment/>
      <protection/>
    </xf>
    <xf numFmtId="0" fontId="69" fillId="0" borderId="0" xfId="0" applyFont="1" applyAlignment="1" applyProtection="1">
      <alignment/>
      <protection/>
    </xf>
    <xf numFmtId="0" fontId="4" fillId="0" borderId="0" xfId="0" applyFont="1" applyAlignment="1" applyProtection="1">
      <alignment horizontal="right" vertical="top" wrapText="1"/>
      <protection/>
    </xf>
    <xf numFmtId="0" fontId="3" fillId="0" borderId="0" xfId="0" applyFont="1" applyAlignment="1" applyProtection="1">
      <alignment horizontal="right" vertical="top" wrapText="1"/>
      <protection/>
    </xf>
    <xf numFmtId="172" fontId="64" fillId="0" borderId="28" xfId="0" applyNumberFormat="1" applyFont="1" applyBorder="1" applyAlignment="1">
      <alignment/>
    </xf>
    <xf numFmtId="0" fontId="70" fillId="0" borderId="0" xfId="0" applyFont="1" applyAlignment="1" applyProtection="1">
      <alignment/>
      <protection/>
    </xf>
    <xf numFmtId="0" fontId="70" fillId="0" borderId="0" xfId="0" applyFont="1" applyAlignment="1">
      <alignment/>
    </xf>
    <xf numFmtId="49" fontId="0" fillId="0" borderId="0" xfId="0" applyNumberFormat="1" applyAlignment="1">
      <alignment/>
    </xf>
    <xf numFmtId="49" fontId="62" fillId="0" borderId="0" xfId="0" applyNumberFormat="1" applyFont="1" applyAlignment="1">
      <alignment/>
    </xf>
    <xf numFmtId="49" fontId="63" fillId="0" borderId="0" xfId="0" applyNumberFormat="1" applyFont="1" applyAlignment="1">
      <alignment/>
    </xf>
    <xf numFmtId="49" fontId="0" fillId="0" borderId="0" xfId="0" applyNumberFormat="1" applyFont="1" applyAlignment="1">
      <alignment/>
    </xf>
    <xf numFmtId="0" fontId="6" fillId="0" borderId="0" xfId="0" applyFont="1" applyAlignment="1" applyProtection="1">
      <alignment vertical="top"/>
      <protection/>
    </xf>
    <xf numFmtId="0" fontId="0" fillId="0" borderId="0" xfId="0" applyFill="1" applyAlignment="1">
      <alignment horizontal="right"/>
    </xf>
    <xf numFmtId="0" fontId="0" fillId="0" borderId="0" xfId="0" applyFill="1" applyAlignment="1">
      <alignment/>
    </xf>
    <xf numFmtId="0" fontId="0" fillId="32" borderId="0" xfId="0" applyFill="1" applyAlignment="1">
      <alignment horizontal="right"/>
    </xf>
    <xf numFmtId="0" fontId="0" fillId="32" borderId="0" xfId="0" applyFill="1" applyAlignment="1">
      <alignment/>
    </xf>
    <xf numFmtId="172" fontId="0" fillId="32" borderId="0" xfId="0" applyNumberFormat="1" applyFill="1" applyAlignment="1">
      <alignment/>
    </xf>
    <xf numFmtId="0" fontId="0" fillId="0" borderId="29" xfId="0" applyBorder="1" applyAlignment="1">
      <alignment horizontal="left"/>
    </xf>
    <xf numFmtId="172" fontId="0" fillId="0" borderId="29" xfId="0" applyNumberFormat="1" applyBorder="1" applyAlignment="1">
      <alignment/>
    </xf>
    <xf numFmtId="0" fontId="71" fillId="32" borderId="0" xfId="0" applyFont="1" applyFill="1" applyAlignment="1">
      <alignment/>
    </xf>
    <xf numFmtId="0" fontId="72" fillId="0" borderId="0" xfId="0" applyFont="1" applyAlignment="1">
      <alignment/>
    </xf>
    <xf numFmtId="0" fontId="71" fillId="0" borderId="0" xfId="0" applyFont="1" applyFill="1" applyAlignment="1">
      <alignment/>
    </xf>
    <xf numFmtId="49" fontId="72" fillId="0" borderId="0" xfId="0" applyNumberFormat="1" applyFont="1" applyAlignment="1">
      <alignment horizontal="right"/>
    </xf>
    <xf numFmtId="49" fontId="72" fillId="0" borderId="0" xfId="0" applyNumberFormat="1" applyFont="1" applyAlignment="1">
      <alignment horizontal="left"/>
    </xf>
    <xf numFmtId="0" fontId="3" fillId="32" borderId="0" xfId="0" applyFont="1" applyFill="1" applyAlignment="1" applyProtection="1">
      <alignment horizontal="right" vertical="top"/>
      <protection/>
    </xf>
    <xf numFmtId="0" fontId="4" fillId="0" borderId="0" xfId="0" applyFont="1" applyAlignment="1" applyProtection="1">
      <alignment vertical="top"/>
      <protection/>
    </xf>
    <xf numFmtId="0" fontId="3" fillId="32" borderId="0" xfId="0" applyFont="1" applyFill="1" applyAlignment="1" applyProtection="1">
      <alignment vertical="top"/>
      <protection/>
    </xf>
    <xf numFmtId="0" fontId="4" fillId="32" borderId="0" xfId="0" applyFont="1" applyFill="1" applyAlignment="1" applyProtection="1">
      <alignment vertical="top"/>
      <protection/>
    </xf>
    <xf numFmtId="0" fontId="4" fillId="0" borderId="0" xfId="0" applyFont="1" applyFill="1" applyAlignment="1" applyProtection="1">
      <alignment vertical="top"/>
      <protection/>
    </xf>
    <xf numFmtId="0" fontId="70" fillId="32" borderId="19" xfId="0" applyFont="1" applyFill="1" applyBorder="1" applyAlignment="1" applyProtection="1">
      <alignment vertical="top"/>
      <protection/>
    </xf>
    <xf numFmtId="0" fontId="4" fillId="32" borderId="19" xfId="0" applyFont="1" applyFill="1" applyBorder="1" applyAlignment="1" applyProtection="1">
      <alignment vertical="top"/>
      <protection/>
    </xf>
    <xf numFmtId="0" fontId="3" fillId="32" borderId="19" xfId="0" applyFont="1" applyFill="1" applyBorder="1" applyAlignment="1" applyProtection="1">
      <alignment vertical="top"/>
      <protection/>
    </xf>
    <xf numFmtId="0" fontId="4" fillId="33" borderId="19" xfId="0" applyFont="1" applyFill="1" applyBorder="1" applyAlignment="1" applyProtection="1">
      <alignment horizontal="left" vertical="top"/>
      <protection/>
    </xf>
    <xf numFmtId="0" fontId="4" fillId="33" borderId="19" xfId="0" applyFont="1" applyFill="1" applyBorder="1" applyAlignment="1" applyProtection="1">
      <alignment horizontal="right" vertical="top"/>
      <protection/>
    </xf>
    <xf numFmtId="179" fontId="4" fillId="0" borderId="19" xfId="0" applyNumberFormat="1" applyFont="1" applyFill="1" applyBorder="1" applyAlignment="1" applyProtection="1">
      <alignment horizontal="left" vertical="top"/>
      <protection locked="0"/>
    </xf>
    <xf numFmtId="2" fontId="4" fillId="0" borderId="19" xfId="0" applyNumberFormat="1" applyFont="1" applyFill="1" applyBorder="1" applyAlignment="1" applyProtection="1">
      <alignment vertical="top"/>
      <protection locked="0"/>
    </xf>
    <xf numFmtId="0" fontId="4" fillId="0" borderId="0" xfId="0" applyFont="1" applyFill="1" applyAlignment="1" applyProtection="1">
      <alignment vertical="top"/>
      <protection locked="0"/>
    </xf>
    <xf numFmtId="2" fontId="3" fillId="33" borderId="19" xfId="0" applyNumberFormat="1" applyFont="1" applyFill="1" applyBorder="1" applyAlignment="1" applyProtection="1">
      <alignment vertical="top"/>
      <protection/>
    </xf>
    <xf numFmtId="0" fontId="4" fillId="32" borderId="19" xfId="0" applyFont="1" applyFill="1" applyBorder="1" applyAlignment="1" applyProtection="1">
      <alignment horizontal="right" vertical="top"/>
      <protection/>
    </xf>
    <xf numFmtId="2" fontId="3" fillId="32" borderId="19" xfId="0" applyNumberFormat="1" applyFont="1" applyFill="1" applyBorder="1" applyAlignment="1" applyProtection="1">
      <alignment vertical="top"/>
      <protection/>
    </xf>
    <xf numFmtId="2" fontId="4" fillId="32" borderId="0" xfId="0" applyNumberFormat="1" applyFont="1" applyFill="1" applyAlignment="1" applyProtection="1">
      <alignment vertical="top"/>
      <protection/>
    </xf>
    <xf numFmtId="172" fontId="4" fillId="0" borderId="0" xfId="0" applyNumberFormat="1" applyFont="1" applyFill="1" applyAlignment="1" applyProtection="1">
      <alignment vertical="top"/>
      <protection locked="0"/>
    </xf>
    <xf numFmtId="172" fontId="3" fillId="32" borderId="13" xfId="0" applyNumberFormat="1" applyFont="1" applyFill="1" applyBorder="1" applyAlignment="1" applyProtection="1">
      <alignment vertical="top"/>
      <protection/>
    </xf>
    <xf numFmtId="172" fontId="4" fillId="0" borderId="19" xfId="0" applyNumberFormat="1" applyFont="1" applyBorder="1" applyAlignment="1" applyProtection="1">
      <alignment vertical="top"/>
      <protection locked="0"/>
    </xf>
    <xf numFmtId="172" fontId="4" fillId="32" borderId="30" xfId="0" applyNumberFormat="1" applyFont="1" applyFill="1" applyBorder="1" applyAlignment="1" applyProtection="1">
      <alignment vertical="top"/>
      <protection/>
    </xf>
    <xf numFmtId="172" fontId="4" fillId="32" borderId="0" xfId="0" applyNumberFormat="1" applyFont="1" applyFill="1" applyAlignment="1" applyProtection="1">
      <alignment vertical="top"/>
      <protection/>
    </xf>
    <xf numFmtId="9" fontId="5" fillId="0" borderId="0" xfId="0" applyNumberFormat="1" applyFont="1" applyAlignment="1" applyProtection="1">
      <alignment vertical="top"/>
      <protection/>
    </xf>
    <xf numFmtId="0" fontId="5" fillId="0" borderId="0" xfId="0" applyFont="1" applyAlignment="1" applyProtection="1">
      <alignment vertical="top"/>
      <protection/>
    </xf>
    <xf numFmtId="172" fontId="3" fillId="32" borderId="31" xfId="0" applyNumberFormat="1" applyFont="1" applyFill="1" applyBorder="1" applyAlignment="1" applyProtection="1">
      <alignment vertical="top"/>
      <protection/>
    </xf>
    <xf numFmtId="0" fontId="0" fillId="0" borderId="0" xfId="0" applyFill="1" applyAlignment="1">
      <alignment vertical="top"/>
    </xf>
    <xf numFmtId="0" fontId="0" fillId="0" borderId="0" xfId="0" applyAlignment="1">
      <alignment vertical="top"/>
    </xf>
    <xf numFmtId="0" fontId="70" fillId="0" borderId="0" xfId="0" applyFont="1" applyAlignment="1" applyProtection="1">
      <alignment vertical="top"/>
      <protection/>
    </xf>
    <xf numFmtId="9" fontId="4" fillId="0" borderId="0" xfId="0" applyNumberFormat="1" applyFont="1" applyAlignment="1" applyProtection="1">
      <alignment vertical="top"/>
      <protection/>
    </xf>
    <xf numFmtId="8" fontId="4" fillId="0" borderId="0" xfId="0" applyNumberFormat="1" applyFont="1" applyAlignment="1" applyProtection="1">
      <alignment vertical="top"/>
      <protection/>
    </xf>
    <xf numFmtId="0" fontId="3" fillId="0" borderId="0" xfId="0" applyFont="1" applyAlignment="1" applyProtection="1">
      <alignment vertical="top"/>
      <protection/>
    </xf>
    <xf numFmtId="0" fontId="69" fillId="0" borderId="0" xfId="0" applyFont="1" applyAlignment="1" applyProtection="1">
      <alignment vertical="top"/>
      <protection/>
    </xf>
    <xf numFmtId="2" fontId="4" fillId="0" borderId="19" xfId="0" applyNumberFormat="1" applyFont="1" applyFill="1" applyBorder="1" applyAlignment="1" applyProtection="1">
      <alignment horizontal="left" vertical="top" wrapText="1"/>
      <protection locked="0"/>
    </xf>
    <xf numFmtId="0" fontId="3" fillId="32" borderId="19" xfId="0" applyFont="1" applyFill="1" applyBorder="1" applyAlignment="1" applyProtection="1">
      <alignment vertical="top"/>
      <protection/>
    </xf>
    <xf numFmtId="0" fontId="4" fillId="32" borderId="19" xfId="0" applyFont="1" applyFill="1" applyBorder="1" applyAlignment="1" applyProtection="1">
      <alignment vertical="top"/>
      <protection/>
    </xf>
    <xf numFmtId="0" fontId="73" fillId="0" borderId="0" xfId="0" applyFont="1" applyFill="1" applyAlignment="1">
      <alignment horizontal="right"/>
    </xf>
    <xf numFmtId="172" fontId="0" fillId="0" borderId="29" xfId="0" applyNumberFormat="1" applyFill="1" applyBorder="1" applyAlignment="1">
      <alignment horizontal="right"/>
    </xf>
    <xf numFmtId="0" fontId="74" fillId="0" borderId="0" xfId="0" applyFont="1" applyFill="1" applyAlignment="1" applyProtection="1">
      <alignment vertical="top"/>
      <protection/>
    </xf>
    <xf numFmtId="179" fontId="4" fillId="0" borderId="0" xfId="0" applyNumberFormat="1"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2" fontId="4" fillId="0" borderId="0" xfId="0" applyNumberFormat="1" applyFont="1" applyFill="1" applyBorder="1" applyAlignment="1" applyProtection="1">
      <alignment horizontal="left" vertical="top" wrapText="1"/>
      <protection locked="0"/>
    </xf>
    <xf numFmtId="2" fontId="4" fillId="0" borderId="0" xfId="0" applyNumberFormat="1" applyFont="1" applyFill="1" applyBorder="1" applyAlignment="1" applyProtection="1">
      <alignment vertical="top"/>
      <protection locked="0"/>
    </xf>
    <xf numFmtId="0" fontId="4" fillId="32" borderId="30" xfId="0" applyFont="1" applyFill="1" applyBorder="1" applyAlignment="1" applyProtection="1">
      <alignment vertical="top"/>
      <protection/>
    </xf>
    <xf numFmtId="0" fontId="16" fillId="0" borderId="0" xfId="0" applyFont="1" applyFill="1" applyAlignment="1" applyProtection="1">
      <alignment vertical="top"/>
      <protection locked="0"/>
    </xf>
    <xf numFmtId="49" fontId="75" fillId="0" borderId="0" xfId="0" applyNumberFormat="1" applyFont="1" applyAlignment="1">
      <alignment/>
    </xf>
    <xf numFmtId="0" fontId="64" fillId="32" borderId="12" xfId="0" applyFont="1" applyFill="1" applyBorder="1" applyAlignment="1">
      <alignment horizontal="right"/>
    </xf>
    <xf numFmtId="9" fontId="4" fillId="32" borderId="0" xfId="61" applyFont="1" applyFill="1" applyAlignment="1" applyProtection="1">
      <alignment vertical="top"/>
      <protection/>
    </xf>
    <xf numFmtId="0" fontId="65" fillId="0" borderId="32" xfId="0" applyFont="1" applyBorder="1" applyAlignment="1">
      <alignment/>
    </xf>
    <xf numFmtId="0" fontId="4" fillId="32" borderId="19" xfId="0" applyFont="1" applyFill="1" applyBorder="1" applyAlignment="1" applyProtection="1">
      <alignment vertical="top"/>
      <protection/>
    </xf>
    <xf numFmtId="172" fontId="4" fillId="0" borderId="30" xfId="0" applyNumberFormat="1" applyFont="1" applyBorder="1" applyAlignment="1" applyProtection="1">
      <alignment vertical="top"/>
      <protection locked="0"/>
    </xf>
    <xf numFmtId="0" fontId="76" fillId="34" borderId="0" xfId="0" applyFont="1" applyFill="1" applyBorder="1" applyAlignment="1">
      <alignment vertical="top"/>
    </xf>
    <xf numFmtId="0" fontId="46" fillId="34" borderId="0" xfId="0" applyFont="1" applyFill="1" applyBorder="1" applyAlignment="1">
      <alignment vertical="top"/>
    </xf>
    <xf numFmtId="0" fontId="76" fillId="34" borderId="0" xfId="0" applyFont="1" applyFill="1" applyBorder="1" applyAlignment="1">
      <alignment horizontal="right" vertical="top"/>
    </xf>
    <xf numFmtId="0" fontId="46" fillId="34" borderId="0" xfId="0" applyFont="1" applyFill="1" applyBorder="1" applyAlignment="1">
      <alignment horizontal="left" vertical="top"/>
    </xf>
    <xf numFmtId="44" fontId="46" fillId="34" borderId="0" xfId="45" applyFont="1" applyFill="1" applyBorder="1" applyAlignment="1">
      <alignment vertical="top"/>
    </xf>
    <xf numFmtId="0" fontId="6" fillId="34" borderId="0" xfId="0" applyFont="1" applyFill="1" applyAlignment="1" applyProtection="1">
      <alignment horizontal="right" vertical="top" wrapText="1"/>
      <protection/>
    </xf>
    <xf numFmtId="0" fontId="13" fillId="0" borderId="22" xfId="0" applyFont="1" applyBorder="1" applyAlignment="1">
      <alignment horizontal="center"/>
    </xf>
    <xf numFmtId="0" fontId="4" fillId="0" borderId="19" xfId="0" applyFont="1" applyFill="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49" fontId="4" fillId="0" borderId="33" xfId="0" applyNumberFormat="1" applyFont="1" applyBorder="1" applyAlignment="1" applyProtection="1">
      <alignment horizontal="left" vertical="top"/>
      <protection locked="0"/>
    </xf>
    <xf numFmtId="0" fontId="4" fillId="32" borderId="30" xfId="0" applyFont="1" applyFill="1" applyBorder="1" applyAlignment="1" applyProtection="1">
      <alignment vertical="top"/>
      <protection locked="0"/>
    </xf>
    <xf numFmtId="179" fontId="4" fillId="0" borderId="33" xfId="0" applyNumberFormat="1" applyFont="1" applyBorder="1" applyAlignment="1" applyProtection="1">
      <alignment horizontal="left" vertical="top"/>
      <protection locked="0"/>
    </xf>
    <xf numFmtId="0" fontId="3" fillId="32" borderId="19" xfId="0" applyFont="1" applyFill="1" applyBorder="1" applyAlignment="1" applyProtection="1">
      <alignment vertical="top"/>
      <protection/>
    </xf>
    <xf numFmtId="0" fontId="3" fillId="32" borderId="0" xfId="0" applyFont="1" applyFill="1" applyAlignment="1" applyProtection="1">
      <alignment vertical="top"/>
      <protection/>
    </xf>
    <xf numFmtId="0" fontId="4" fillId="0" borderId="33" xfId="0" applyFont="1" applyBorder="1" applyAlignment="1" applyProtection="1">
      <alignment horizontal="left" vertical="top"/>
      <protection locked="0"/>
    </xf>
    <xf numFmtId="0" fontId="4" fillId="0" borderId="30" xfId="0" applyFont="1" applyBorder="1" applyAlignment="1" applyProtection="1">
      <alignment horizontal="left" vertical="top"/>
      <protection locked="0"/>
    </xf>
    <xf numFmtId="0" fontId="77" fillId="32" borderId="19" xfId="0" applyFont="1" applyFill="1" applyBorder="1" applyAlignment="1" applyProtection="1">
      <alignment horizontal="left" indent="8"/>
      <protection locked="0"/>
    </xf>
    <xf numFmtId="0" fontId="4" fillId="32" borderId="19" xfId="0" applyFont="1" applyFill="1" applyBorder="1" applyAlignment="1" applyProtection="1">
      <alignment vertical="top"/>
      <protection/>
    </xf>
    <xf numFmtId="0" fontId="4" fillId="0" borderId="19" xfId="0" applyFont="1" applyFill="1" applyBorder="1" applyAlignment="1" applyProtection="1">
      <alignment vertical="top"/>
      <protection/>
    </xf>
    <xf numFmtId="0" fontId="3" fillId="32" borderId="19" xfId="0" applyFont="1" applyFill="1" applyBorder="1" applyAlignment="1" applyProtection="1">
      <alignment horizontal="right" vertical="top"/>
      <protection/>
    </xf>
    <xf numFmtId="0" fontId="4" fillId="0" borderId="34" xfId="0" applyFont="1" applyFill="1" applyBorder="1" applyAlignment="1" applyProtection="1">
      <alignment vertical="top"/>
      <protection locked="0"/>
    </xf>
    <xf numFmtId="0" fontId="4" fillId="32" borderId="0" xfId="0" applyFont="1" applyFill="1" applyAlignment="1" applyProtection="1">
      <alignment horizontal="right" vertical="top"/>
      <protection/>
    </xf>
    <xf numFmtId="0" fontId="4" fillId="32" borderId="22" xfId="0" applyFont="1" applyFill="1" applyBorder="1" applyAlignment="1" applyProtection="1">
      <alignment horizontal="right" vertical="top"/>
      <protection/>
    </xf>
    <xf numFmtId="0" fontId="3" fillId="32" borderId="13" xfId="0" applyFont="1" applyFill="1" applyBorder="1" applyAlignment="1" applyProtection="1">
      <alignment horizontal="right" vertical="top"/>
      <protection/>
    </xf>
    <xf numFmtId="0" fontId="4" fillId="0" borderId="15" xfId="0" applyFont="1" applyBorder="1" applyAlignment="1" applyProtection="1">
      <alignment vertical="top"/>
      <protection/>
    </xf>
    <xf numFmtId="0" fontId="4" fillId="0" borderId="30" xfId="0" applyFont="1" applyBorder="1" applyAlignment="1" applyProtection="1">
      <alignment vertical="top"/>
      <protection/>
    </xf>
    <xf numFmtId="0" fontId="76" fillId="34" borderId="0" xfId="0" applyFont="1" applyFill="1" applyBorder="1" applyAlignment="1">
      <alignment horizontal="left" vertical="top" wrapText="1"/>
    </xf>
    <xf numFmtId="10" fontId="4" fillId="32" borderId="22" xfId="0" applyNumberFormat="1" applyFont="1" applyFill="1" applyBorder="1" applyAlignment="1" applyProtection="1">
      <alignment horizontal="right" vertical="top"/>
      <protection/>
    </xf>
    <xf numFmtId="0" fontId="3" fillId="32" borderId="31" xfId="0" applyFont="1" applyFill="1" applyBorder="1" applyAlignment="1" applyProtection="1">
      <alignment horizontal="right" vertical="top"/>
      <protection/>
    </xf>
    <xf numFmtId="0" fontId="4" fillId="0" borderId="0" xfId="0" applyFont="1" applyAlignment="1" applyProtection="1">
      <alignment vertical="top"/>
      <protection locked="0"/>
    </xf>
    <xf numFmtId="0" fontId="4" fillId="0" borderId="33" xfId="0" applyFont="1" applyBorder="1" applyAlignment="1" applyProtection="1">
      <alignment vertical="top"/>
      <protection locked="0"/>
    </xf>
    <xf numFmtId="0" fontId="6" fillId="0" borderId="0" xfId="0" applyFont="1" applyAlignment="1" applyProtection="1">
      <alignment horizontal="center" vertical="top" wrapText="1"/>
      <protection/>
    </xf>
    <xf numFmtId="0" fontId="78" fillId="34" borderId="0" xfId="0" applyFont="1" applyFill="1" applyBorder="1" applyAlignment="1" applyProtection="1">
      <alignment horizontal="center" vertical="top"/>
      <protection/>
    </xf>
    <xf numFmtId="0" fontId="4" fillId="34" borderId="0" xfId="0" applyFont="1" applyFill="1" applyAlignment="1" applyProtection="1">
      <alignment horizontal="right" vertical="top" wrapText="1"/>
      <protection/>
    </xf>
    <xf numFmtId="0" fontId="4" fillId="32" borderId="34" xfId="0" applyFont="1" applyFill="1" applyBorder="1" applyAlignment="1" applyProtection="1">
      <alignment vertical="top"/>
      <protection/>
    </xf>
    <xf numFmtId="0" fontId="4" fillId="0" borderId="32" xfId="0" applyFont="1" applyBorder="1" applyAlignment="1" applyProtection="1">
      <alignment vertical="top"/>
      <protection/>
    </xf>
    <xf numFmtId="0" fontId="76" fillId="34" borderId="0" xfId="0" applyFont="1" applyFill="1" applyBorder="1" applyAlignment="1">
      <alignment horizontal="center" vertical="top"/>
    </xf>
    <xf numFmtId="0" fontId="64" fillId="32" borderId="35" xfId="0" applyFont="1" applyFill="1" applyBorder="1" applyAlignment="1">
      <alignment horizontal="center"/>
    </xf>
    <xf numFmtId="0" fontId="64" fillId="32" borderId="27" xfId="0" applyFont="1" applyFill="1" applyBorder="1" applyAlignment="1">
      <alignment horizontal="center"/>
    </xf>
    <xf numFmtId="0" fontId="64" fillId="32" borderId="13" xfId="0" applyFont="1" applyFill="1" applyBorder="1" applyAlignment="1">
      <alignment horizontal="center"/>
    </xf>
    <xf numFmtId="0" fontId="64" fillId="32" borderId="12" xfId="0" applyFont="1" applyFill="1" applyBorder="1" applyAlignment="1">
      <alignment horizontal="center"/>
    </xf>
    <xf numFmtId="0" fontId="64" fillId="32" borderId="11" xfId="0" applyFont="1" applyFill="1" applyBorder="1" applyAlignment="1">
      <alignment horizontal="center"/>
    </xf>
    <xf numFmtId="0" fontId="65" fillId="0" borderId="0" xfId="0" applyFont="1" applyAlignment="1">
      <alignment horizontal="left" vertical="top"/>
    </xf>
    <xf numFmtId="0" fontId="65" fillId="0" borderId="0" xfId="0" applyFont="1" applyBorder="1" applyAlignment="1">
      <alignment horizontal="left"/>
    </xf>
    <xf numFmtId="0" fontId="65" fillId="0" borderId="33" xfId="0" applyFont="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dimension ref="A2:E59"/>
  <sheetViews>
    <sheetView showGridLines="0" zoomScalePageLayoutView="0" workbookViewId="0" topLeftCell="A1">
      <selection activeCell="A1" sqref="A1"/>
    </sheetView>
  </sheetViews>
  <sheetFormatPr defaultColWidth="9.140625" defaultRowHeight="15"/>
  <cols>
    <col min="1" max="1" width="4.421875" style="71" customWidth="1"/>
    <col min="2" max="2" width="5.28125" style="71" customWidth="1"/>
    <col min="3" max="3" width="4.7109375" style="71" customWidth="1"/>
    <col min="4" max="4" width="17.7109375" style="71" customWidth="1"/>
    <col min="5" max="5" width="21.8515625" style="71" customWidth="1"/>
    <col min="6" max="16384" width="9.140625" style="71" customWidth="1"/>
  </cols>
  <sheetData>
    <row r="2" ht="15">
      <c r="B2" s="73" t="s">
        <v>113</v>
      </c>
    </row>
    <row r="4" ht="15">
      <c r="B4" s="72" t="s">
        <v>118</v>
      </c>
    </row>
    <row r="5" ht="15">
      <c r="B5" s="132"/>
    </row>
    <row r="6" spans="2:3" ht="15">
      <c r="B6" s="74" t="s">
        <v>106</v>
      </c>
      <c r="C6" s="71" t="s">
        <v>159</v>
      </c>
    </row>
    <row r="7" spans="2:3" ht="15">
      <c r="B7" s="71" t="s">
        <v>107</v>
      </c>
      <c r="C7" s="71" t="s">
        <v>163</v>
      </c>
    </row>
    <row r="8" ht="15">
      <c r="C8" s="71" t="s">
        <v>179</v>
      </c>
    </row>
    <row r="9" ht="15">
      <c r="C9" s="71" t="s">
        <v>160</v>
      </c>
    </row>
    <row r="10" spans="3:4" ht="15">
      <c r="C10" s="87" t="s">
        <v>161</v>
      </c>
      <c r="D10" s="71" t="s">
        <v>175</v>
      </c>
    </row>
    <row r="11" spans="3:4" ht="15">
      <c r="C11" s="86"/>
      <c r="D11" s="71" t="s">
        <v>176</v>
      </c>
    </row>
    <row r="12" ht="15">
      <c r="D12" s="71" t="s">
        <v>177</v>
      </c>
    </row>
    <row r="13" ht="15">
      <c r="D13" s="71" t="s">
        <v>178</v>
      </c>
    </row>
    <row r="14" spans="2:3" ht="15">
      <c r="B14" s="71" t="s">
        <v>108</v>
      </c>
      <c r="C14" s="71" t="s">
        <v>162</v>
      </c>
    </row>
    <row r="15" spans="2:3" ht="15">
      <c r="B15" s="74"/>
      <c r="C15" s="74"/>
    </row>
    <row r="16" ht="15">
      <c r="B16" s="72" t="s">
        <v>104</v>
      </c>
    </row>
    <row r="17" spans="2:3" ht="15">
      <c r="B17" s="71" t="s">
        <v>106</v>
      </c>
      <c r="C17" s="71" t="s">
        <v>102</v>
      </c>
    </row>
    <row r="18" spans="3:4" ht="15">
      <c r="C18" s="71" t="s">
        <v>116</v>
      </c>
      <c r="D18" s="71" t="s">
        <v>105</v>
      </c>
    </row>
    <row r="19" spans="2:3" ht="15">
      <c r="B19" s="71" t="s">
        <v>107</v>
      </c>
      <c r="C19" s="71" t="s">
        <v>103</v>
      </c>
    </row>
    <row r="20" spans="2:3" ht="15">
      <c r="B20" s="71" t="s">
        <v>108</v>
      </c>
      <c r="C20" s="71" t="s">
        <v>181</v>
      </c>
    </row>
    <row r="21" spans="3:4" ht="15">
      <c r="C21" s="71" t="s">
        <v>116</v>
      </c>
      <c r="D21" s="71" t="s">
        <v>180</v>
      </c>
    </row>
    <row r="22" spans="2:3" ht="15">
      <c r="B22" s="71" t="s">
        <v>112</v>
      </c>
      <c r="C22" s="71" t="s">
        <v>114</v>
      </c>
    </row>
    <row r="24" ht="15">
      <c r="B24" s="72" t="s">
        <v>109</v>
      </c>
    </row>
    <row r="25" spans="2:3" ht="15">
      <c r="B25" s="71" t="s">
        <v>106</v>
      </c>
      <c r="C25" s="71" t="s">
        <v>110</v>
      </c>
    </row>
    <row r="26" spans="3:4" ht="15">
      <c r="C26" s="71" t="s">
        <v>116</v>
      </c>
      <c r="D26" s="71" t="s">
        <v>111</v>
      </c>
    </row>
    <row r="27" spans="2:3" ht="15">
      <c r="B27" s="71" t="s">
        <v>107</v>
      </c>
      <c r="C27" s="71" t="s">
        <v>115</v>
      </c>
    </row>
    <row r="28" spans="2:3" ht="15">
      <c r="B28" s="71" t="s">
        <v>108</v>
      </c>
      <c r="C28" s="71" t="s">
        <v>182</v>
      </c>
    </row>
    <row r="30" spans="2:5" ht="15">
      <c r="B30" s="5" t="s">
        <v>117</v>
      </c>
      <c r="E30" s="5"/>
    </row>
    <row r="31" spans="4:5" ht="15">
      <c r="D31" s="144" t="s">
        <v>17</v>
      </c>
      <c r="E31" s="144"/>
    </row>
    <row r="32" spans="4:5" ht="45">
      <c r="D32" s="6" t="s">
        <v>39</v>
      </c>
      <c r="E32" s="7" t="s">
        <v>18</v>
      </c>
    </row>
    <row r="33" spans="4:5" ht="15">
      <c r="D33" s="8" t="s">
        <v>19</v>
      </c>
      <c r="E33" s="9">
        <v>0.05</v>
      </c>
    </row>
    <row r="34" spans="4:5" ht="15">
      <c r="D34" s="11" t="s">
        <v>20</v>
      </c>
      <c r="E34" s="12">
        <v>0.1</v>
      </c>
    </row>
    <row r="35" spans="4:5" ht="15">
      <c r="D35" s="8" t="s">
        <v>21</v>
      </c>
      <c r="E35" s="9">
        <v>0.15</v>
      </c>
    </row>
    <row r="36" spans="4:5" ht="15">
      <c r="D36" s="10" t="s">
        <v>22</v>
      </c>
      <c r="E36" s="9">
        <v>0.2</v>
      </c>
    </row>
    <row r="37" spans="4:5" ht="15">
      <c r="D37" s="13" t="s">
        <v>23</v>
      </c>
      <c r="E37" s="12">
        <v>0.25</v>
      </c>
    </row>
    <row r="38" spans="4:5" ht="15">
      <c r="D38" s="10" t="s">
        <v>24</v>
      </c>
      <c r="E38" s="9">
        <v>0.3</v>
      </c>
    </row>
    <row r="39" spans="4:5" ht="15">
      <c r="D39" s="13" t="s">
        <v>25</v>
      </c>
      <c r="E39" s="12">
        <v>0.35</v>
      </c>
    </row>
    <row r="40" spans="4:5" ht="15">
      <c r="D40" s="10" t="s">
        <v>26</v>
      </c>
      <c r="E40" s="9">
        <v>0.4</v>
      </c>
    </row>
    <row r="41" spans="4:5" ht="15">
      <c r="D41" s="10" t="s">
        <v>27</v>
      </c>
      <c r="E41" s="9">
        <v>0.45</v>
      </c>
    </row>
    <row r="42" spans="4:5" ht="15">
      <c r="D42" s="13" t="s">
        <v>28</v>
      </c>
      <c r="E42" s="12">
        <v>0.5</v>
      </c>
    </row>
    <row r="43" spans="4:5" ht="15">
      <c r="D43" s="10" t="s">
        <v>29</v>
      </c>
      <c r="E43" s="9">
        <v>0.55</v>
      </c>
    </row>
    <row r="44" spans="4:5" ht="15">
      <c r="D44" s="10" t="s">
        <v>30</v>
      </c>
      <c r="E44" s="9">
        <v>0.6</v>
      </c>
    </row>
    <row r="45" spans="4:5" ht="15">
      <c r="D45" s="10" t="s">
        <v>31</v>
      </c>
      <c r="E45" s="9">
        <v>0.65</v>
      </c>
    </row>
    <row r="46" spans="4:5" ht="15">
      <c r="D46" s="10" t="s">
        <v>32</v>
      </c>
      <c r="E46" s="9">
        <v>0.7</v>
      </c>
    </row>
    <row r="47" spans="4:5" ht="15">
      <c r="D47" s="13" t="s">
        <v>33</v>
      </c>
      <c r="E47" s="12">
        <v>0.75</v>
      </c>
    </row>
    <row r="48" spans="4:5" ht="15">
      <c r="D48" s="10" t="s">
        <v>34</v>
      </c>
      <c r="E48" s="9">
        <v>0.8</v>
      </c>
    </row>
    <row r="49" spans="4:5" ht="15">
      <c r="D49" s="10" t="s">
        <v>35</v>
      </c>
      <c r="E49" s="9">
        <v>0.85</v>
      </c>
    </row>
    <row r="50" spans="4:5" ht="15">
      <c r="D50" s="10" t="s">
        <v>36</v>
      </c>
      <c r="E50" s="9">
        <v>0.9</v>
      </c>
    </row>
    <row r="51" spans="4:5" ht="15">
      <c r="D51" s="10" t="s">
        <v>37</v>
      </c>
      <c r="E51" s="9">
        <v>0.95</v>
      </c>
    </row>
    <row r="52" spans="4:5" ht="15">
      <c r="D52" s="13" t="s">
        <v>38</v>
      </c>
      <c r="E52" s="12">
        <v>1</v>
      </c>
    </row>
    <row r="53" spans="4:5" ht="15">
      <c r="D53" s="4"/>
      <c r="E53" s="4"/>
    </row>
    <row r="55" ht="15" hidden="1">
      <c r="A55" s="69" t="s">
        <v>164</v>
      </c>
    </row>
    <row r="56" ht="15" hidden="1"/>
    <row r="57" ht="15" hidden="1"/>
    <row r="58" ht="15" hidden="1"/>
    <row r="59" ht="15" hidden="1">
      <c r="A59" s="69" t="s">
        <v>165</v>
      </c>
    </row>
  </sheetData>
  <sheetProtection password="83AF" sheet="1" objects="1" scenarios="1" deleteRows="0" selectLockedCells="1"/>
  <mergeCells count="1">
    <mergeCell ref="D31:E31"/>
  </mergeCells>
  <printOptions/>
  <pageMargins left="0.7" right="0.7" top="0.75" bottom="0.75" header="0.3" footer="0.3"/>
  <pageSetup orientation="portrait" r:id="rId2"/>
  <legacy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I159"/>
  <sheetViews>
    <sheetView showGridLines="0" tabSelected="1" workbookViewId="0" topLeftCell="A1">
      <selection activeCell="D1" sqref="D1:E1"/>
    </sheetView>
  </sheetViews>
  <sheetFormatPr defaultColWidth="9.140625" defaultRowHeight="15"/>
  <cols>
    <col min="1" max="1" width="20.57421875" style="89" customWidth="1"/>
    <col min="2" max="2" width="13.7109375" style="89" customWidth="1"/>
    <col min="3" max="3" width="22.7109375" style="89" customWidth="1"/>
    <col min="4" max="4" width="37.7109375" style="89" customWidth="1"/>
    <col min="5" max="5" width="10.7109375" style="89" customWidth="1"/>
    <col min="6" max="6" width="9.140625" style="89" hidden="1" customWidth="1"/>
    <col min="7" max="7" width="16.8515625" style="89" hidden="1" customWidth="1"/>
    <col min="8" max="11" width="9.140625" style="89" customWidth="1"/>
    <col min="12" max="12" width="16.57421875" style="89" bestFit="1" customWidth="1"/>
    <col min="13" max="13" width="15.57421875" style="89" bestFit="1" customWidth="1"/>
    <col min="14" max="14" width="12.00390625" style="89" bestFit="1" customWidth="1"/>
    <col min="15" max="16384" width="9.140625" style="89" customWidth="1"/>
  </cols>
  <sheetData>
    <row r="1" spans="1:5" ht="12.75">
      <c r="A1" s="151" t="s">
        <v>81</v>
      </c>
      <c r="B1" s="151"/>
      <c r="C1" s="88" t="s">
        <v>0</v>
      </c>
      <c r="D1" s="147"/>
      <c r="E1" s="147"/>
    </row>
    <row r="2" spans="1:5" ht="12.75">
      <c r="A2" s="152"/>
      <c r="B2" s="152"/>
      <c r="C2" s="88" t="s">
        <v>15</v>
      </c>
      <c r="D2" s="148"/>
      <c r="E2" s="148"/>
    </row>
    <row r="3" spans="1:5" ht="12.75">
      <c r="A3" s="146"/>
      <c r="B3" s="146"/>
      <c r="C3" s="88" t="s">
        <v>1</v>
      </c>
      <c r="D3" s="149"/>
      <c r="E3" s="149"/>
    </row>
    <row r="4" spans="1:5" ht="12.75">
      <c r="A4" s="146"/>
      <c r="B4" s="146"/>
      <c r="C4" s="88" t="s">
        <v>216</v>
      </c>
      <c r="D4" s="146"/>
      <c r="E4" s="146"/>
    </row>
    <row r="5" spans="1:5" ht="12.75">
      <c r="A5" s="153"/>
      <c r="B5" s="153"/>
      <c r="C5" s="90"/>
      <c r="D5" s="154" t="b">
        <v>0</v>
      </c>
      <c r="E5" s="154"/>
    </row>
    <row r="6" spans="1:5" ht="12.75">
      <c r="A6" s="151" t="s">
        <v>227</v>
      </c>
      <c r="B6" s="151"/>
      <c r="C6" s="88" t="s">
        <v>88</v>
      </c>
      <c r="D6" s="145"/>
      <c r="E6" s="145"/>
    </row>
    <row r="7" spans="1:5" ht="12.75">
      <c r="A7" s="152"/>
      <c r="B7" s="152"/>
      <c r="C7" s="88" t="str">
        <f>IF(ISERROR(VLOOKUP(D6,MediationType,2,FALSE)),MediationTypeNone,VLOOKUP(D6,MediationType,2,FALSE))</f>
        <v> </v>
      </c>
      <c r="D7" s="146"/>
      <c r="E7" s="146"/>
    </row>
    <row r="8" spans="1:5" ht="12.75">
      <c r="A8" s="146"/>
      <c r="B8" s="146"/>
      <c r="C8" s="88" t="s">
        <v>78</v>
      </c>
      <c r="D8" s="146"/>
      <c r="E8" s="146"/>
    </row>
    <row r="9" spans="1:5" ht="12.75">
      <c r="A9" s="146"/>
      <c r="B9" s="146"/>
      <c r="C9" s="88" t="s">
        <v>79</v>
      </c>
      <c r="D9" s="146"/>
      <c r="E9" s="146"/>
    </row>
    <row r="10" spans="1:5" ht="12.75">
      <c r="A10" s="146"/>
      <c r="B10" s="146"/>
      <c r="C10" s="88" t="s">
        <v>217</v>
      </c>
      <c r="D10" s="146"/>
      <c r="E10" s="146"/>
    </row>
    <row r="11" spans="1:5" ht="12.75">
      <c r="A11" s="146"/>
      <c r="B11" s="146"/>
      <c r="C11" s="88" t="s">
        <v>80</v>
      </c>
      <c r="D11" s="146"/>
      <c r="E11" s="146"/>
    </row>
    <row r="12" spans="1:5" ht="12.75">
      <c r="A12" s="146"/>
      <c r="B12" s="146"/>
      <c r="C12" s="91"/>
      <c r="D12" s="155"/>
      <c r="E12" s="155"/>
    </row>
    <row r="13" spans="1:5" s="92" customFormat="1" ht="12.75">
      <c r="A13" s="150" t="s">
        <v>2</v>
      </c>
      <c r="B13" s="150"/>
      <c r="C13" s="150"/>
      <c r="D13" s="150"/>
      <c r="E13" s="150"/>
    </row>
    <row r="14" spans="1:5" s="92" customFormat="1" ht="12.75" hidden="1">
      <c r="A14" s="93" t="s">
        <v>164</v>
      </c>
      <c r="B14" s="122" t="s">
        <v>186</v>
      </c>
      <c r="C14" s="94"/>
      <c r="D14" s="95"/>
      <c r="E14" s="95"/>
    </row>
    <row r="15" spans="1:5" s="92" customFormat="1" ht="12.75" hidden="1">
      <c r="A15" s="95"/>
      <c r="B15" s="122" t="s">
        <v>187</v>
      </c>
      <c r="C15" s="94"/>
      <c r="D15" s="94"/>
      <c r="E15" s="95"/>
    </row>
    <row r="16" spans="1:5" s="92" customFormat="1" ht="12.75" hidden="1">
      <c r="A16" s="95"/>
      <c r="B16" s="122" t="s">
        <v>188</v>
      </c>
      <c r="C16" s="94"/>
      <c r="D16" s="94"/>
      <c r="E16" s="95"/>
    </row>
    <row r="17" spans="1:5" s="92" customFormat="1" ht="12.75" hidden="1">
      <c r="A17" s="95"/>
      <c r="B17" s="122" t="s">
        <v>189</v>
      </c>
      <c r="C17" s="94"/>
      <c r="D17" s="94"/>
      <c r="E17" s="95"/>
    </row>
    <row r="18" spans="1:5" s="92" customFormat="1" ht="12.75" hidden="1">
      <c r="A18" s="95"/>
      <c r="B18" s="122" t="s">
        <v>190</v>
      </c>
      <c r="C18" s="94"/>
      <c r="D18" s="94"/>
      <c r="E18" s="95"/>
    </row>
    <row r="19" spans="1:5" s="92" customFormat="1" ht="12.75" hidden="1">
      <c r="A19" s="95"/>
      <c r="B19" s="122" t="s">
        <v>191</v>
      </c>
      <c r="C19" s="94"/>
      <c r="D19" s="94"/>
      <c r="E19" s="95"/>
    </row>
    <row r="20" spans="1:5" s="92" customFormat="1" ht="12.75" hidden="1">
      <c r="A20" s="95"/>
      <c r="B20" s="122" t="s">
        <v>192</v>
      </c>
      <c r="C20" s="94"/>
      <c r="D20" s="94"/>
      <c r="E20" s="95"/>
    </row>
    <row r="21" spans="1:5" s="92" customFormat="1" ht="12.75" hidden="1">
      <c r="A21" s="95"/>
      <c r="B21" s="122" t="s">
        <v>193</v>
      </c>
      <c r="C21" s="94"/>
      <c r="D21" s="94"/>
      <c r="E21" s="95"/>
    </row>
    <row r="22" spans="1:5" s="92" customFormat="1" ht="12.75" hidden="1">
      <c r="A22" s="95"/>
      <c r="B22" s="122" t="s">
        <v>194</v>
      </c>
      <c r="C22" s="94"/>
      <c r="D22" s="95"/>
      <c r="E22" s="95"/>
    </row>
    <row r="23" spans="1:5" s="92" customFormat="1" ht="12.75" hidden="1">
      <c r="A23" s="95"/>
      <c r="B23" s="122" t="s">
        <v>195</v>
      </c>
      <c r="C23" s="94"/>
      <c r="D23" s="95"/>
      <c r="E23" s="95"/>
    </row>
    <row r="24" spans="1:5" s="92" customFormat="1" ht="12.75" hidden="1">
      <c r="A24" s="95"/>
      <c r="B24" s="122" t="s">
        <v>196</v>
      </c>
      <c r="C24" s="94"/>
      <c r="D24" s="95"/>
      <c r="E24" s="95"/>
    </row>
    <row r="25" spans="1:5" s="92" customFormat="1" ht="12.75" hidden="1">
      <c r="A25" s="95"/>
      <c r="B25" s="122" t="s">
        <v>197</v>
      </c>
      <c r="C25" s="94"/>
      <c r="D25" s="95"/>
      <c r="E25" s="95"/>
    </row>
    <row r="26" spans="1:5" s="92" customFormat="1" ht="12.75" hidden="1">
      <c r="A26" s="95"/>
      <c r="B26" s="122" t="s">
        <v>198</v>
      </c>
      <c r="C26" s="94"/>
      <c r="D26" s="95"/>
      <c r="E26" s="95"/>
    </row>
    <row r="27" spans="1:5" s="92" customFormat="1" ht="12.75" hidden="1">
      <c r="A27" s="95"/>
      <c r="B27" s="122" t="s">
        <v>199</v>
      </c>
      <c r="C27" s="94"/>
      <c r="D27" s="95"/>
      <c r="E27" s="95"/>
    </row>
    <row r="28" spans="1:5" s="92" customFormat="1" ht="12.75" hidden="1">
      <c r="A28" s="95"/>
      <c r="B28" s="122" t="s">
        <v>200</v>
      </c>
      <c r="C28" s="94"/>
      <c r="D28" s="95"/>
      <c r="E28" s="95"/>
    </row>
    <row r="29" spans="1:5" s="92" customFormat="1" ht="12.75" hidden="1">
      <c r="A29" s="95"/>
      <c r="B29" s="122" t="s">
        <v>201</v>
      </c>
      <c r="C29" s="94"/>
      <c r="D29" s="95"/>
      <c r="E29" s="95"/>
    </row>
    <row r="30" spans="1:5" s="92" customFormat="1" ht="12.75" hidden="1">
      <c r="A30" s="95"/>
      <c r="B30" s="122" t="s">
        <v>202</v>
      </c>
      <c r="C30" s="94"/>
      <c r="D30" s="95"/>
      <c r="E30" s="95"/>
    </row>
    <row r="31" spans="1:5" s="92" customFormat="1" ht="12.75" hidden="1">
      <c r="A31" s="95"/>
      <c r="B31" s="122" t="s">
        <v>99</v>
      </c>
      <c r="C31" s="94"/>
      <c r="D31" s="95"/>
      <c r="E31" s="95"/>
    </row>
    <row r="32" spans="1:5" s="92" customFormat="1" ht="12.75" hidden="1">
      <c r="A32" s="95"/>
      <c r="B32" s="122" t="s">
        <v>203</v>
      </c>
      <c r="C32" s="94"/>
      <c r="D32" s="95"/>
      <c r="E32" s="95"/>
    </row>
    <row r="33" spans="1:5" s="92" customFormat="1" ht="12.75" hidden="1">
      <c r="A33" s="95"/>
      <c r="B33" s="122" t="s">
        <v>204</v>
      </c>
      <c r="C33" s="94"/>
      <c r="D33" s="95"/>
      <c r="E33" s="95"/>
    </row>
    <row r="34" spans="1:5" s="92" customFormat="1" ht="12.75" hidden="1">
      <c r="A34" s="95"/>
      <c r="B34" s="122" t="s">
        <v>205</v>
      </c>
      <c r="C34" s="94"/>
      <c r="D34" s="95"/>
      <c r="E34" s="95"/>
    </row>
    <row r="35" spans="1:5" s="92" customFormat="1" ht="12.75" hidden="1">
      <c r="A35" s="95"/>
      <c r="B35" s="122" t="s">
        <v>206</v>
      </c>
      <c r="C35" s="94"/>
      <c r="D35" s="95"/>
      <c r="E35" s="95"/>
    </row>
    <row r="36" spans="1:5" s="92" customFormat="1" ht="12.75" hidden="1">
      <c r="A36" s="95"/>
      <c r="B36" s="122" t="s">
        <v>207</v>
      </c>
      <c r="C36" s="94"/>
      <c r="D36" s="95"/>
      <c r="E36" s="95"/>
    </row>
    <row r="37" spans="1:5" s="92" customFormat="1" ht="12.75" hidden="1">
      <c r="A37" s="95"/>
      <c r="B37" s="122" t="s">
        <v>208</v>
      </c>
      <c r="C37" s="94"/>
      <c r="D37" s="95"/>
      <c r="E37" s="95"/>
    </row>
    <row r="38" spans="1:5" s="92" customFormat="1" ht="12.75" hidden="1">
      <c r="A38" s="95"/>
      <c r="B38" s="122" t="s">
        <v>209</v>
      </c>
      <c r="C38" s="94"/>
      <c r="D38" s="95"/>
      <c r="E38" s="95"/>
    </row>
    <row r="39" spans="1:5" s="92" customFormat="1" ht="12.75" hidden="1">
      <c r="A39" s="93" t="s">
        <v>165</v>
      </c>
      <c r="B39" s="122" t="s">
        <v>210</v>
      </c>
      <c r="C39" s="94"/>
      <c r="D39" s="95"/>
      <c r="E39" s="95"/>
    </row>
    <row r="40" spans="1:5" s="92" customFormat="1" ht="12.75">
      <c r="A40" s="94" t="s">
        <v>3</v>
      </c>
      <c r="B40" s="94" t="s">
        <v>169</v>
      </c>
      <c r="C40" s="94"/>
      <c r="D40" s="96" t="s">
        <v>126</v>
      </c>
      <c r="E40" s="97" t="s">
        <v>4</v>
      </c>
    </row>
    <row r="41" spans="1:5" s="100" customFormat="1" ht="12.75">
      <c r="A41" s="98"/>
      <c r="B41" s="145"/>
      <c r="C41" s="145"/>
      <c r="D41" s="120"/>
      <c r="E41" s="99"/>
    </row>
    <row r="42" spans="1:5" s="100" customFormat="1" ht="12.75">
      <c r="A42" s="98"/>
      <c r="B42" s="145"/>
      <c r="C42" s="145"/>
      <c r="D42" s="120"/>
      <c r="E42" s="99"/>
    </row>
    <row r="43" spans="1:5" s="100" customFormat="1" ht="12.75">
      <c r="A43" s="98"/>
      <c r="B43" s="145"/>
      <c r="C43" s="145"/>
      <c r="D43" s="120"/>
      <c r="E43" s="99"/>
    </row>
    <row r="44" spans="1:5" s="100" customFormat="1" ht="12.75">
      <c r="A44" s="98"/>
      <c r="B44" s="145"/>
      <c r="C44" s="145"/>
      <c r="D44" s="120"/>
      <c r="E44" s="99"/>
    </row>
    <row r="45" spans="1:5" s="100" customFormat="1" ht="12.75">
      <c r="A45" s="98"/>
      <c r="B45" s="145"/>
      <c r="C45" s="145"/>
      <c r="D45" s="120"/>
      <c r="E45" s="99"/>
    </row>
    <row r="46" spans="1:5" s="92" customFormat="1" ht="12.75">
      <c r="A46" s="157" t="s">
        <v>5</v>
      </c>
      <c r="B46" s="157"/>
      <c r="C46" s="157"/>
      <c r="D46" s="157"/>
      <c r="E46" s="101">
        <f ca="1">SUM(E40:OFFSET(OrientationSubtotal,-1,0))</f>
        <v>0</v>
      </c>
    </row>
    <row r="47" spans="1:5" s="92" customFormat="1" ht="7.5" customHeight="1">
      <c r="A47" s="156"/>
      <c r="B47" s="156"/>
      <c r="C47" s="156"/>
      <c r="D47" s="156"/>
      <c r="E47" s="156"/>
    </row>
    <row r="48" spans="1:5" s="92" customFormat="1" ht="12.75">
      <c r="A48" s="150" t="s">
        <v>6</v>
      </c>
      <c r="B48" s="150"/>
      <c r="C48" s="150"/>
      <c r="D48" s="150"/>
      <c r="E48" s="150"/>
    </row>
    <row r="49" spans="1:5" s="92" customFormat="1" ht="12.75" hidden="1">
      <c r="A49" s="93" t="s">
        <v>171</v>
      </c>
      <c r="B49" s="94" t="s">
        <v>97</v>
      </c>
      <c r="C49" s="121"/>
      <c r="D49" s="95"/>
      <c r="E49" s="95"/>
    </row>
    <row r="50" spans="1:5" s="92" customFormat="1" ht="12.75" hidden="1">
      <c r="A50" s="93"/>
      <c r="B50" s="94" t="s">
        <v>131</v>
      </c>
      <c r="C50" s="95">
        <v>1</v>
      </c>
      <c r="D50" s="95"/>
      <c r="E50" s="95"/>
    </row>
    <row r="51" spans="1:5" s="92" customFormat="1" ht="12.75" hidden="1">
      <c r="A51" s="93" t="s">
        <v>172</v>
      </c>
      <c r="B51" s="94" t="s">
        <v>99</v>
      </c>
      <c r="C51" s="121" t="s">
        <v>92</v>
      </c>
      <c r="D51" s="95"/>
      <c r="E51" s="95"/>
    </row>
    <row r="52" spans="1:5" s="92" customFormat="1" ht="12.75">
      <c r="A52" s="94" t="s">
        <v>3</v>
      </c>
      <c r="B52" s="94" t="s">
        <v>168</v>
      </c>
      <c r="C52" s="94"/>
      <c r="D52" s="96" t="s">
        <v>126</v>
      </c>
      <c r="E52" s="102" t="s">
        <v>4</v>
      </c>
    </row>
    <row r="53" spans="1:7" s="100" customFormat="1" ht="12.75">
      <c r="A53" s="98"/>
      <c r="B53" s="145"/>
      <c r="C53" s="145"/>
      <c r="D53" s="120"/>
      <c r="E53" s="99"/>
      <c r="F53" s="131">
        <f>IF(ISERROR(VLOOKUP(B53,MediationTasksChart,2,FALSE)),"",VLOOKUP(B53,MediationTasksChart,2,FALSE))</f>
      </c>
      <c r="G53" s="131" t="str">
        <f>IF(F53=MediationCancelDefault,IF(E53&gt;MediationCancelDefault,"Check","OK"),"OK")</f>
        <v>OK</v>
      </c>
    </row>
    <row r="54" spans="1:7" s="100" customFormat="1" ht="12.75">
      <c r="A54" s="98"/>
      <c r="B54" s="145"/>
      <c r="C54" s="145"/>
      <c r="D54" s="120"/>
      <c r="E54" s="99">
        <f>IF(F54&gt;0,F54,"")</f>
      </c>
      <c r="F54" s="131">
        <f>IF(ISERROR(VLOOKUP(B54,MediationTasksChart,2,FALSE)),"",VLOOKUP(B54,MediationTasksChart,2,FALSE))</f>
      </c>
      <c r="G54" s="131" t="str">
        <f>IF(F54=MediationCancelDefault,IF(E54&gt;MediationCancelDefault,"Check","OK"),"OK")</f>
        <v>OK</v>
      </c>
    </row>
    <row r="55" spans="1:5" s="92" customFormat="1" ht="12.75">
      <c r="A55" s="157" t="s">
        <v>5</v>
      </c>
      <c r="B55" s="157"/>
      <c r="C55" s="157"/>
      <c r="D55" s="157"/>
      <c r="E55" s="103">
        <f ca="1">SUM(E52:OFFSET(MediationSubtotal,-1,0))</f>
        <v>0</v>
      </c>
    </row>
    <row r="56" spans="1:5" s="92" customFormat="1" ht="7.5" customHeight="1">
      <c r="A56" s="156"/>
      <c r="B56" s="156"/>
      <c r="C56" s="156"/>
      <c r="D56" s="156"/>
      <c r="E56" s="156"/>
    </row>
    <row r="57" spans="1:5" s="92" customFormat="1" ht="12.75">
      <c r="A57" s="150" t="s">
        <v>7</v>
      </c>
      <c r="B57" s="150"/>
      <c r="C57" s="150"/>
      <c r="D57" s="150"/>
      <c r="E57" s="150"/>
    </row>
    <row r="58" spans="1:5" s="92" customFormat="1" ht="12.75" hidden="1">
      <c r="A58" s="93" t="s">
        <v>173</v>
      </c>
      <c r="B58" s="94" t="s">
        <v>135</v>
      </c>
      <c r="C58" s="95"/>
      <c r="D58" s="95"/>
      <c r="E58" s="95"/>
    </row>
    <row r="59" spans="1:5" s="92" customFormat="1" ht="12.75" hidden="1">
      <c r="A59" s="95"/>
      <c r="B59" s="94" t="s">
        <v>136</v>
      </c>
      <c r="C59" s="95"/>
      <c r="D59" s="95"/>
      <c r="E59" s="95"/>
    </row>
    <row r="60" spans="1:5" s="92" customFormat="1" ht="12.75" hidden="1">
      <c r="A60" s="95"/>
      <c r="B60" s="94" t="s">
        <v>137</v>
      </c>
      <c r="C60" s="95"/>
      <c r="D60" s="95"/>
      <c r="E60" s="95"/>
    </row>
    <row r="61" spans="1:5" s="92" customFormat="1" ht="12.75" hidden="1">
      <c r="A61" s="95"/>
      <c r="B61" s="94" t="s">
        <v>138</v>
      </c>
      <c r="C61" s="95"/>
      <c r="D61" s="95"/>
      <c r="E61" s="95"/>
    </row>
    <row r="62" spans="1:5" s="92" customFormat="1" ht="12.75" hidden="1">
      <c r="A62" s="95"/>
      <c r="B62" s="94" t="s">
        <v>98</v>
      </c>
      <c r="C62" s="95"/>
      <c r="D62" s="95"/>
      <c r="E62" s="95"/>
    </row>
    <row r="63" spans="1:5" s="92" customFormat="1" ht="12.75" hidden="1">
      <c r="A63" s="95"/>
      <c r="B63" s="94" t="s">
        <v>139</v>
      </c>
      <c r="C63" s="95"/>
      <c r="D63" s="95"/>
      <c r="E63" s="95"/>
    </row>
    <row r="64" spans="1:5" s="92" customFormat="1" ht="12.75" hidden="1">
      <c r="A64" s="95"/>
      <c r="B64" s="94" t="s">
        <v>140</v>
      </c>
      <c r="C64" s="95"/>
      <c r="D64" s="95"/>
      <c r="E64" s="95"/>
    </row>
    <row r="65" spans="1:5" s="92" customFormat="1" ht="12.75" hidden="1">
      <c r="A65" s="95"/>
      <c r="B65" s="94" t="s">
        <v>141</v>
      </c>
      <c r="C65" s="95"/>
      <c r="D65" s="95"/>
      <c r="E65" s="95"/>
    </row>
    <row r="66" spans="1:5" s="92" customFormat="1" ht="12.75" hidden="1">
      <c r="A66" s="95"/>
      <c r="B66" s="136" t="s">
        <v>219</v>
      </c>
      <c r="C66" s="95"/>
      <c r="D66" s="95"/>
      <c r="E66" s="95"/>
    </row>
    <row r="67" spans="1:5" s="92" customFormat="1" ht="12.75" hidden="1">
      <c r="A67" s="95"/>
      <c r="B67" s="136" t="s">
        <v>220</v>
      </c>
      <c r="C67" s="95"/>
      <c r="D67" s="95"/>
      <c r="E67" s="95"/>
    </row>
    <row r="68" spans="1:5" s="92" customFormat="1" ht="12.75" hidden="1">
      <c r="A68" s="95"/>
      <c r="B68" s="94" t="s">
        <v>142</v>
      </c>
      <c r="C68" s="95"/>
      <c r="D68" s="95"/>
      <c r="E68" s="95"/>
    </row>
    <row r="69" spans="1:5" s="92" customFormat="1" ht="12.75" hidden="1">
      <c r="A69" s="95"/>
      <c r="B69" s="94" t="s">
        <v>143</v>
      </c>
      <c r="C69" s="95"/>
      <c r="D69" s="95"/>
      <c r="E69" s="95"/>
    </row>
    <row r="70" spans="1:5" s="92" customFormat="1" ht="12.75" hidden="1">
      <c r="A70" s="95"/>
      <c r="B70" s="94" t="s">
        <v>144</v>
      </c>
      <c r="C70" s="95"/>
      <c r="D70" s="95"/>
      <c r="E70" s="95"/>
    </row>
    <row r="71" spans="1:5" s="92" customFormat="1" ht="12.75" hidden="1">
      <c r="A71" s="95"/>
      <c r="B71" s="94" t="s">
        <v>145</v>
      </c>
      <c r="C71" s="95"/>
      <c r="D71" s="95"/>
      <c r="E71" s="95"/>
    </row>
    <row r="72" spans="1:5" s="92" customFormat="1" ht="12.75" hidden="1">
      <c r="A72" s="95"/>
      <c r="B72" s="94" t="s">
        <v>132</v>
      </c>
      <c r="C72" s="95"/>
      <c r="D72" s="95"/>
      <c r="E72" s="95"/>
    </row>
    <row r="73" spans="1:5" s="92" customFormat="1" ht="12.75" hidden="1">
      <c r="A73" s="95"/>
      <c r="B73" s="94" t="s">
        <v>146</v>
      </c>
      <c r="C73" s="95"/>
      <c r="D73" s="95"/>
      <c r="E73" s="95"/>
    </row>
    <row r="74" spans="1:5" s="92" customFormat="1" ht="12.75" hidden="1">
      <c r="A74" s="95"/>
      <c r="B74" s="94" t="s">
        <v>147</v>
      </c>
      <c r="C74" s="95"/>
      <c r="D74" s="95"/>
      <c r="E74" s="95"/>
    </row>
    <row r="75" spans="1:5" s="92" customFormat="1" ht="12.75" hidden="1">
      <c r="A75" s="95"/>
      <c r="B75" s="94" t="s">
        <v>148</v>
      </c>
      <c r="C75" s="95"/>
      <c r="D75" s="95"/>
      <c r="E75" s="95"/>
    </row>
    <row r="76" spans="1:5" s="92" customFormat="1" ht="12.75" hidden="1">
      <c r="A76" s="95"/>
      <c r="B76" s="94" t="s">
        <v>149</v>
      </c>
      <c r="C76" s="95"/>
      <c r="D76" s="95"/>
      <c r="E76" s="95"/>
    </row>
    <row r="77" spans="1:5" s="92" customFormat="1" ht="12.75" hidden="1">
      <c r="A77" s="95"/>
      <c r="B77" s="94" t="s">
        <v>150</v>
      </c>
      <c r="C77" s="95"/>
      <c r="D77" s="95"/>
      <c r="E77" s="95"/>
    </row>
    <row r="78" spans="1:5" s="92" customFormat="1" ht="12.75" hidden="1">
      <c r="A78" s="95"/>
      <c r="B78" s="94" t="s">
        <v>151</v>
      </c>
      <c r="C78" s="95"/>
      <c r="D78" s="95"/>
      <c r="E78" s="95"/>
    </row>
    <row r="79" spans="1:5" s="92" customFormat="1" ht="12.75" hidden="1">
      <c r="A79" s="95"/>
      <c r="B79" s="94" t="s">
        <v>133</v>
      </c>
      <c r="C79" s="95"/>
      <c r="D79" s="95"/>
      <c r="E79" s="95"/>
    </row>
    <row r="80" spans="1:5" s="92" customFormat="1" ht="12.75" hidden="1">
      <c r="A80" s="95"/>
      <c r="B80" s="94" t="s">
        <v>134</v>
      </c>
      <c r="C80" s="95"/>
      <c r="D80" s="95"/>
      <c r="E80" s="95"/>
    </row>
    <row r="81" spans="1:5" s="92" customFormat="1" ht="12.75" hidden="1">
      <c r="A81" s="95"/>
      <c r="B81" s="94" t="s">
        <v>152</v>
      </c>
      <c r="C81" s="95"/>
      <c r="D81" s="95"/>
      <c r="E81" s="95"/>
    </row>
    <row r="82" spans="1:5" s="92" customFormat="1" ht="12.75" hidden="1">
      <c r="A82" s="95"/>
      <c r="B82" s="94" t="s">
        <v>153</v>
      </c>
      <c r="C82" s="95"/>
      <c r="D82" s="95"/>
      <c r="E82" s="95"/>
    </row>
    <row r="83" spans="1:5" s="92" customFormat="1" ht="12.75" hidden="1">
      <c r="A83" s="95"/>
      <c r="B83" s="94" t="s">
        <v>183</v>
      </c>
      <c r="C83" s="95"/>
      <c r="D83" s="95"/>
      <c r="E83" s="95"/>
    </row>
    <row r="84" spans="1:5" s="92" customFormat="1" ht="12.75" hidden="1">
      <c r="A84" s="95"/>
      <c r="B84" s="94" t="s">
        <v>154</v>
      </c>
      <c r="C84" s="95"/>
      <c r="D84" s="95"/>
      <c r="E84" s="95"/>
    </row>
    <row r="85" spans="1:5" s="92" customFormat="1" ht="12.75" hidden="1">
      <c r="A85" s="95"/>
      <c r="B85" s="94" t="s">
        <v>155</v>
      </c>
      <c r="C85" s="95"/>
      <c r="D85" s="95"/>
      <c r="E85" s="95"/>
    </row>
    <row r="86" spans="1:5" s="92" customFormat="1" ht="12.75" hidden="1">
      <c r="A86" s="95"/>
      <c r="B86" s="94" t="s">
        <v>156</v>
      </c>
      <c r="C86" s="95"/>
      <c r="D86" s="95"/>
      <c r="E86" s="95"/>
    </row>
    <row r="87" spans="1:5" s="92" customFormat="1" ht="12.75" hidden="1">
      <c r="A87" s="95"/>
      <c r="B87" s="94" t="s">
        <v>157</v>
      </c>
      <c r="C87" s="95"/>
      <c r="D87" s="95"/>
      <c r="E87" s="95"/>
    </row>
    <row r="88" spans="1:5" s="92" customFormat="1" ht="12.75" hidden="1">
      <c r="A88" s="93" t="s">
        <v>174</v>
      </c>
      <c r="B88" s="94" t="s">
        <v>158</v>
      </c>
      <c r="C88" s="95"/>
      <c r="D88" s="95"/>
      <c r="E88" s="95"/>
    </row>
    <row r="89" spans="1:5" s="92" customFormat="1" ht="12.75">
      <c r="A89" s="94" t="s">
        <v>3</v>
      </c>
      <c r="B89" s="94" t="s">
        <v>170</v>
      </c>
      <c r="C89" s="94"/>
      <c r="D89" s="96" t="s">
        <v>126</v>
      </c>
      <c r="E89" s="102" t="s">
        <v>4</v>
      </c>
    </row>
    <row r="90" spans="1:5" s="100" customFormat="1" ht="12.75">
      <c r="A90" s="98"/>
      <c r="B90" s="145"/>
      <c r="C90" s="145"/>
      <c r="D90" s="120"/>
      <c r="E90" s="99"/>
    </row>
    <row r="91" spans="1:5" s="100" customFormat="1" ht="12.75">
      <c r="A91" s="98"/>
      <c r="B91" s="145"/>
      <c r="C91" s="145"/>
      <c r="D91" s="120"/>
      <c r="E91" s="99"/>
    </row>
    <row r="92" spans="1:5" s="100" customFormat="1" ht="12.75">
      <c r="A92" s="98"/>
      <c r="B92" s="145"/>
      <c r="C92" s="145"/>
      <c r="D92" s="120"/>
      <c r="E92" s="99"/>
    </row>
    <row r="93" spans="1:5" s="100" customFormat="1" ht="12.75">
      <c r="A93" s="98"/>
      <c r="B93" s="145"/>
      <c r="C93" s="145"/>
      <c r="D93" s="120"/>
      <c r="E93" s="99"/>
    </row>
    <row r="94" spans="1:5" s="100" customFormat="1" ht="12.75">
      <c r="A94" s="98"/>
      <c r="B94" s="145"/>
      <c r="C94" s="145"/>
      <c r="D94" s="120"/>
      <c r="E94" s="99"/>
    </row>
    <row r="95" spans="1:5" s="100" customFormat="1" ht="12.75">
      <c r="A95" s="98"/>
      <c r="B95" s="145"/>
      <c r="C95" s="145"/>
      <c r="D95" s="120"/>
      <c r="E95" s="99"/>
    </row>
    <row r="96" spans="1:5" s="100" customFormat="1" ht="12.75">
      <c r="A96" s="98"/>
      <c r="B96" s="145"/>
      <c r="C96" s="145"/>
      <c r="D96" s="120"/>
      <c r="E96" s="99"/>
    </row>
    <row r="97" spans="1:5" s="100" customFormat="1" ht="12.75">
      <c r="A97" s="98"/>
      <c r="B97" s="145"/>
      <c r="C97" s="145"/>
      <c r="D97" s="120"/>
      <c r="E97" s="99"/>
    </row>
    <row r="98" spans="1:5" s="92" customFormat="1" ht="12.75">
      <c r="A98" s="157" t="s">
        <v>5</v>
      </c>
      <c r="B98" s="157"/>
      <c r="C98" s="157"/>
      <c r="D98" s="157"/>
      <c r="E98" s="103">
        <f ca="1">SUM(E89:OFFSET(AdminSubtotal,-1,0))</f>
        <v>0</v>
      </c>
    </row>
    <row r="99" spans="1:5" ht="7.5" customHeight="1">
      <c r="A99" s="163"/>
      <c r="B99" s="163"/>
      <c r="C99" s="163"/>
      <c r="D99" s="163"/>
      <c r="E99" s="163"/>
    </row>
    <row r="100" spans="1:5" ht="12.75">
      <c r="A100" s="159" t="s">
        <v>8</v>
      </c>
      <c r="B100" s="159"/>
      <c r="C100" s="159"/>
      <c r="D100" s="159"/>
      <c r="E100" s="104">
        <f>OrientationSubtotal+MediationSubtotal+AdminSubtotal</f>
        <v>0</v>
      </c>
    </row>
    <row r="101" spans="1:5" ht="12.75">
      <c r="A101" s="160" t="s">
        <v>10</v>
      </c>
      <c r="B101" s="160"/>
      <c r="C101" s="160"/>
      <c r="D101" s="160"/>
      <c r="E101" s="105"/>
    </row>
    <row r="102" spans="1:5" ht="12.75">
      <c r="A102" s="161" t="s">
        <v>9</v>
      </c>
      <c r="B102" s="161"/>
      <c r="C102" s="161"/>
      <c r="D102" s="161"/>
      <c r="E102" s="106">
        <f>+TotalHours*FeeRate</f>
        <v>0</v>
      </c>
    </row>
    <row r="103" spans="1:5" ht="7.5" customHeight="1">
      <c r="A103" s="162"/>
      <c r="B103" s="162"/>
      <c r="C103" s="162"/>
      <c r="D103" s="162"/>
      <c r="E103" s="162"/>
    </row>
    <row r="104" spans="1:5" ht="12.75">
      <c r="A104" s="150" t="str">
        <f>"Expenses "&amp;IF(chkExempt=FALSE,"(Deduct GST* from receipts before submitting)","a)")</f>
        <v>Expenses (Deduct GST* from receipts before submitting)</v>
      </c>
      <c r="B104" s="150"/>
      <c r="C104" s="150"/>
      <c r="D104" s="150"/>
      <c r="E104" s="150"/>
    </row>
    <row r="105" spans="1:5" ht="12.75">
      <c r="A105" s="155" t="s">
        <v>221</v>
      </c>
      <c r="B105" s="155"/>
      <c r="C105" s="155"/>
      <c r="D105" s="155"/>
      <c r="E105" s="107"/>
    </row>
    <row r="106" spans="1:5" ht="12.75">
      <c r="A106" s="155" t="s">
        <v>225</v>
      </c>
      <c r="B106" s="155"/>
      <c r="C106" s="155"/>
      <c r="D106" s="155"/>
      <c r="E106" s="107"/>
    </row>
    <row r="107" spans="1:5" ht="12.75">
      <c r="A107" s="155" t="s">
        <v>226</v>
      </c>
      <c r="B107" s="155"/>
      <c r="C107" s="155"/>
      <c r="D107" s="155"/>
      <c r="E107" s="107"/>
    </row>
    <row r="108" spans="1:5" ht="12.75">
      <c r="A108" s="130" t="s">
        <v>11</v>
      </c>
      <c r="B108" s="130"/>
      <c r="C108" s="130"/>
      <c r="D108" s="130"/>
      <c r="E108" s="108">
        <f>+TravelOtherExpensesSub</f>
        <v>0</v>
      </c>
    </row>
    <row r="109" spans="1:5" ht="12.75">
      <c r="A109" s="158"/>
      <c r="B109" s="158"/>
      <c r="C109" s="158"/>
      <c r="D109" s="158"/>
      <c r="E109" s="107"/>
    </row>
    <row r="110" spans="1:5" ht="15" customHeight="1">
      <c r="A110" s="161" t="str">
        <f>"Total Expenses "&amp;IF(chkExempt=FALSE,"(GST-Exempt)","a)")</f>
        <v>Total Expenses (GST-Exempt)</v>
      </c>
      <c r="B110" s="161"/>
      <c r="C110" s="161"/>
      <c r="D110" s="161"/>
      <c r="E110" s="106">
        <f>SUM(E104:E109)</f>
        <v>0</v>
      </c>
    </row>
    <row r="111" spans="1:5" ht="7.5" customHeight="1">
      <c r="A111" s="162"/>
      <c r="B111" s="162"/>
      <c r="C111" s="162"/>
      <c r="D111" s="162"/>
      <c r="E111" s="162"/>
    </row>
    <row r="112" spans="1:5" ht="12.75">
      <c r="A112" s="150" t="str">
        <f>"Expenses "&amp;IF(chkExempt=FALSE,"(Subject to GST*)","b)")</f>
        <v>Expenses (Subject to GST*)</v>
      </c>
      <c r="B112" s="150"/>
      <c r="C112" s="150"/>
      <c r="D112" s="150"/>
      <c r="E112" s="150"/>
    </row>
    <row r="113" spans="1:5" ht="12.75">
      <c r="A113" s="130" t="s">
        <v>224</v>
      </c>
      <c r="B113" s="130"/>
      <c r="C113" s="130"/>
      <c r="D113" s="130"/>
      <c r="E113" s="137"/>
    </row>
    <row r="114" spans="1:5" ht="12.75">
      <c r="A114" s="130" t="s">
        <v>223</v>
      </c>
      <c r="B114" s="130"/>
      <c r="C114" s="130"/>
      <c r="D114" s="130"/>
      <c r="E114" s="137"/>
    </row>
    <row r="115" spans="1:5" ht="12.75">
      <c r="A115" s="172" t="s">
        <v>12</v>
      </c>
      <c r="B115" s="172"/>
      <c r="C115" s="172"/>
      <c r="D115" s="172"/>
      <c r="E115" s="108">
        <f>TravelTransitSubtotal</f>
        <v>0</v>
      </c>
    </row>
    <row r="116" spans="1:5" ht="12.75">
      <c r="A116" s="161" t="str">
        <f>"Total Expenses "&amp;IF(chkExempt=FALSE,"(Subject to GST)","b)")</f>
        <v>Total Expenses (Subject to GST)</v>
      </c>
      <c r="B116" s="161"/>
      <c r="C116" s="161"/>
      <c r="D116" s="161"/>
      <c r="E116" s="106">
        <f>+E115+E114+E113</f>
        <v>0</v>
      </c>
    </row>
    <row r="117" spans="1:5" ht="7.5" customHeight="1">
      <c r="A117" s="173"/>
      <c r="B117" s="173"/>
      <c r="C117" s="173"/>
      <c r="D117" s="173"/>
      <c r="E117" s="173"/>
    </row>
    <row r="118" spans="1:5" ht="12.75">
      <c r="A118" s="159" t="s">
        <v>13</v>
      </c>
      <c r="B118" s="159"/>
      <c r="C118" s="159"/>
      <c r="D118" s="159"/>
      <c r="E118" s="109">
        <f>+TotalFees+TotalExpensesExempt+TotalExpensesHST</f>
        <v>0</v>
      </c>
    </row>
    <row r="119" spans="1:7" ht="12.75">
      <c r="A119" s="165" t="str">
        <f>HSTRate*100&amp;"% GST (Applied to Fees and Time In Transit only)"</f>
        <v>5% GST (Applied to Fees and Time In Transit only)</v>
      </c>
      <c r="B119" s="165"/>
      <c r="C119" s="165"/>
      <c r="D119" s="165"/>
      <c r="E119" s="109">
        <f>(+TotalFees+TotalExpensesHST)*HSTRate</f>
        <v>0</v>
      </c>
      <c r="F119" s="110"/>
      <c r="G119" s="111"/>
    </row>
    <row r="120" spans="1:5" ht="13.5" thickBot="1">
      <c r="A120" s="166" t="s">
        <v>14</v>
      </c>
      <c r="B120" s="166"/>
      <c r="C120" s="166"/>
      <c r="D120" s="166"/>
      <c r="E120" s="112">
        <f>+FeesAndExpensesSubtotal+HSTAmount</f>
        <v>0</v>
      </c>
    </row>
    <row r="121" ht="7.5" customHeight="1"/>
    <row r="122" spans="1:5" ht="12.75" customHeight="1">
      <c r="A122" s="167"/>
      <c r="B122" s="171"/>
      <c r="C122" s="171"/>
      <c r="D122" s="171"/>
      <c r="E122" s="171"/>
    </row>
    <row r="123" spans="1:5" ht="12.75" customHeight="1">
      <c r="A123" s="168"/>
      <c r="B123" s="171"/>
      <c r="C123" s="171"/>
      <c r="D123" s="171"/>
      <c r="E123" s="171"/>
    </row>
    <row r="124" spans="1:5" ht="12.75">
      <c r="A124" s="75" t="s">
        <v>16</v>
      </c>
      <c r="B124" s="171"/>
      <c r="C124" s="171"/>
      <c r="D124" s="171"/>
      <c r="E124" s="171"/>
    </row>
    <row r="125" spans="1:5" ht="12.75">
      <c r="A125" s="75"/>
      <c r="B125" s="143"/>
      <c r="C125" s="143"/>
      <c r="D125" s="143"/>
      <c r="E125" s="143"/>
    </row>
    <row r="126" spans="1:5" ht="12.75">
      <c r="A126" s="170"/>
      <c r="B126" s="170"/>
      <c r="C126" s="170"/>
      <c r="D126" s="169"/>
      <c r="E126" s="169"/>
    </row>
    <row r="127" spans="1:3" s="113" customFormat="1" ht="37.5" customHeight="1">
      <c r="A127" s="164"/>
      <c r="B127" s="164"/>
      <c r="C127" s="164"/>
    </row>
    <row r="128" spans="1:3" s="113" customFormat="1" ht="24" customHeight="1">
      <c r="A128" s="138"/>
      <c r="B128" s="139"/>
      <c r="C128" s="139"/>
    </row>
    <row r="129" spans="1:3" s="113" customFormat="1" ht="15">
      <c r="A129" s="174"/>
      <c r="B129" s="174"/>
      <c r="C129" s="174"/>
    </row>
    <row r="130" spans="1:5" s="113" customFormat="1" ht="15">
      <c r="A130" s="140"/>
      <c r="B130" s="141"/>
      <c r="C130" s="141"/>
      <c r="E130" s="123" t="s">
        <v>122</v>
      </c>
    </row>
    <row r="131" spans="1:5" s="113" customFormat="1" ht="15">
      <c r="A131" s="140"/>
      <c r="B131" s="141"/>
      <c r="C131" s="141"/>
      <c r="D131" s="76"/>
      <c r="E131" s="76">
        <f>+MediatorName</f>
        <v>0</v>
      </c>
    </row>
    <row r="132" spans="1:3" s="113" customFormat="1" ht="15">
      <c r="A132" s="140"/>
      <c r="B132" s="141"/>
      <c r="C132" s="141"/>
    </row>
    <row r="133" spans="1:5" s="113" customFormat="1" ht="15">
      <c r="A133" s="140"/>
      <c r="B133" s="141"/>
      <c r="C133" s="141"/>
      <c r="E133" s="123" t="s">
        <v>121</v>
      </c>
    </row>
    <row r="134" spans="1:5" s="113" customFormat="1" ht="15">
      <c r="A134" s="140"/>
      <c r="B134" s="141"/>
      <c r="C134" s="141"/>
      <c r="E134" s="76">
        <f>+InvoiceNumber</f>
        <v>0</v>
      </c>
    </row>
    <row r="135" spans="1:3" s="113" customFormat="1" ht="15">
      <c r="A135" s="140"/>
      <c r="B135" s="141"/>
      <c r="C135" s="141"/>
    </row>
    <row r="136" spans="1:5" s="113" customFormat="1" ht="15">
      <c r="A136" s="140"/>
      <c r="B136" s="141"/>
      <c r="C136" s="139"/>
      <c r="D136" s="76" t="s">
        <v>119</v>
      </c>
      <c r="E136" s="124">
        <f>+TotalFees</f>
        <v>0</v>
      </c>
    </row>
    <row r="137" spans="1:5" s="113" customFormat="1" ht="15">
      <c r="A137" s="140"/>
      <c r="B137" s="141"/>
      <c r="C137" s="139"/>
      <c r="D137" s="76" t="s">
        <v>120</v>
      </c>
      <c r="E137" s="124">
        <f>+TravelTransitSubtotal</f>
        <v>0</v>
      </c>
    </row>
    <row r="138" spans="1:5" s="113" customFormat="1" ht="15">
      <c r="A138" s="140"/>
      <c r="B138" s="141"/>
      <c r="C138" s="139"/>
      <c r="D138" s="76" t="s">
        <v>123</v>
      </c>
      <c r="E138" s="124">
        <f>+TravelOtherExpensesSub</f>
        <v>0</v>
      </c>
    </row>
    <row r="139" spans="1:5" s="113" customFormat="1" ht="15">
      <c r="A139" s="140"/>
      <c r="B139" s="141"/>
      <c r="C139" s="139"/>
      <c r="D139" s="76" t="s">
        <v>124</v>
      </c>
      <c r="E139" s="124">
        <f>+Refreshments</f>
        <v>0</v>
      </c>
    </row>
    <row r="140" spans="1:5" s="113" customFormat="1" ht="15">
      <c r="A140" s="140"/>
      <c r="B140" s="141"/>
      <c r="C140" s="142"/>
      <c r="D140" s="76" t="s">
        <v>130</v>
      </c>
      <c r="E140" s="124">
        <f>+VenueRental</f>
        <v>0</v>
      </c>
    </row>
    <row r="141" spans="1:5" s="113" customFormat="1" ht="15">
      <c r="A141" s="140"/>
      <c r="B141" s="141"/>
      <c r="C141" s="142"/>
      <c r="D141" s="76" t="s">
        <v>125</v>
      </c>
      <c r="E141" s="124">
        <f>+VenueContractor</f>
        <v>0</v>
      </c>
    </row>
    <row r="142" spans="1:5" s="113" customFormat="1" ht="15">
      <c r="A142" s="140"/>
      <c r="B142" s="139"/>
      <c r="C142" s="142"/>
      <c r="D142" s="76" t="s">
        <v>214</v>
      </c>
      <c r="E142" s="124">
        <f>+OtherExpense</f>
        <v>0</v>
      </c>
    </row>
    <row r="143" s="114" customFormat="1" ht="15">
      <c r="I143" s="113"/>
    </row>
    <row r="144" ht="12.75"/>
    <row r="145" ht="12.75" hidden="1">
      <c r="A145" s="115" t="s">
        <v>166</v>
      </c>
    </row>
    <row r="146" spans="1:7" ht="12.75" hidden="1">
      <c r="A146" s="89" t="s">
        <v>215</v>
      </c>
      <c r="C146" s="116">
        <v>0.05</v>
      </c>
      <c r="D146" s="134">
        <f>IF(chkExempt=FALSE,HSTRateEntry,0)</f>
        <v>0.05</v>
      </c>
      <c r="F146" s="119" t="s">
        <v>212</v>
      </c>
      <c r="G146" s="119" t="s">
        <v>213</v>
      </c>
    </row>
    <row r="147" spans="1:3" ht="12.75" hidden="1">
      <c r="A147" s="89" t="s">
        <v>86</v>
      </c>
      <c r="C147" s="117">
        <v>40</v>
      </c>
    </row>
    <row r="148" spans="1:3" ht="12.75" hidden="1">
      <c r="A148" s="89" t="s">
        <v>87</v>
      </c>
      <c r="C148" s="117">
        <v>250</v>
      </c>
    </row>
    <row r="149" ht="12.75" hidden="1"/>
    <row r="150" spans="1:5" ht="12.75" hidden="1">
      <c r="A150" s="118" t="s">
        <v>89</v>
      </c>
      <c r="B150" s="89" t="s">
        <v>92</v>
      </c>
      <c r="C150" s="89" t="s">
        <v>185</v>
      </c>
      <c r="E150" s="118"/>
    </row>
    <row r="151" spans="1:2" ht="12.75" hidden="1">
      <c r="A151" s="89" t="s">
        <v>90</v>
      </c>
      <c r="B151" s="89" t="s">
        <v>92</v>
      </c>
    </row>
    <row r="152" spans="1:2" ht="12.75" hidden="1">
      <c r="A152" s="89" t="s">
        <v>91</v>
      </c>
      <c r="B152" s="89" t="s">
        <v>94</v>
      </c>
    </row>
    <row r="153" spans="1:2" ht="12.75" hidden="1">
      <c r="A153" s="89" t="s">
        <v>184</v>
      </c>
      <c r="B153" s="89" t="s">
        <v>93</v>
      </c>
    </row>
    <row r="154" ht="12.75" hidden="1">
      <c r="A154" s="119" t="s">
        <v>96</v>
      </c>
    </row>
    <row r="155" ht="12.75" hidden="1"/>
    <row r="156" ht="12.75" hidden="1">
      <c r="A156" s="89" t="s">
        <v>211</v>
      </c>
    </row>
    <row r="157" spans="1:7" s="100" customFormat="1" ht="12.75" hidden="1">
      <c r="A157" s="98"/>
      <c r="B157" s="145"/>
      <c r="C157" s="145"/>
      <c r="D157" s="120"/>
      <c r="E157" s="99">
        <f>IF(F157&gt;0,F157,"")</f>
      </c>
      <c r="F157" s="131">
        <f>IF(ISERROR(VLOOKUP(B157,MediationTasksChart,2,FALSE)),"",VLOOKUP(B157,MediationTasksChart,2,FALSE))</f>
      </c>
      <c r="G157" s="131" t="str">
        <f>IF(F157=MediationCancelDefault,IF(E157&gt;MediationCancelDefault,"Check","OK"),"OK")</f>
        <v>OK</v>
      </c>
    </row>
    <row r="158" spans="1:7" s="100" customFormat="1" ht="12.75" hidden="1">
      <c r="A158" s="126"/>
      <c r="B158" s="127"/>
      <c r="C158" s="127"/>
      <c r="D158" s="128"/>
      <c r="E158" s="129"/>
      <c r="F158" s="125"/>
      <c r="G158" s="125"/>
    </row>
    <row r="159" ht="12.75" hidden="1">
      <c r="A159" s="115" t="s">
        <v>167</v>
      </c>
    </row>
    <row r="220" ht="12.75"/>
    <row r="221" ht="12.75"/>
    <row r="222" ht="12.75"/>
    <row r="223" ht="12.75"/>
    <row r="225" ht="12.75"/>
    <row r="226" ht="12.75"/>
  </sheetData>
  <sheetProtection sheet="1" objects="1" scenarios="1" insertRows="0" deleteRows="0" selectLockedCells="1"/>
  <mergeCells count="73">
    <mergeCell ref="A105:D105"/>
    <mergeCell ref="B96:C96"/>
    <mergeCell ref="B157:C157"/>
    <mergeCell ref="A110:D110"/>
    <mergeCell ref="A111:E111"/>
    <mergeCell ref="A112:E112"/>
    <mergeCell ref="A115:D115"/>
    <mergeCell ref="A116:D116"/>
    <mergeCell ref="A117:E117"/>
    <mergeCell ref="A129:C129"/>
    <mergeCell ref="A127:C127"/>
    <mergeCell ref="A118:D118"/>
    <mergeCell ref="A119:D119"/>
    <mergeCell ref="A120:D120"/>
    <mergeCell ref="A122:A123"/>
    <mergeCell ref="D126:E126"/>
    <mergeCell ref="A126:C126"/>
    <mergeCell ref="B122:E124"/>
    <mergeCell ref="A47:E47"/>
    <mergeCell ref="B95:C95"/>
    <mergeCell ref="A99:E99"/>
    <mergeCell ref="A98:D98"/>
    <mergeCell ref="B97:C97"/>
    <mergeCell ref="B94:C94"/>
    <mergeCell ref="B53:C53"/>
    <mergeCell ref="B90:C90"/>
    <mergeCell ref="B91:C91"/>
    <mergeCell ref="A46:D46"/>
    <mergeCell ref="B54:C54"/>
    <mergeCell ref="A106:D106"/>
    <mergeCell ref="A107:D107"/>
    <mergeCell ref="A109:D109"/>
    <mergeCell ref="A100:D100"/>
    <mergeCell ref="A101:D101"/>
    <mergeCell ref="A102:D102"/>
    <mergeCell ref="A104:E104"/>
    <mergeCell ref="A103:E103"/>
    <mergeCell ref="D12:E12"/>
    <mergeCell ref="B93:C93"/>
    <mergeCell ref="A48:E48"/>
    <mergeCell ref="A57:E57"/>
    <mergeCell ref="A56:E56"/>
    <mergeCell ref="A8:B8"/>
    <mergeCell ref="B92:C92"/>
    <mergeCell ref="B41:C41"/>
    <mergeCell ref="B44:C44"/>
    <mergeCell ref="A55:D55"/>
    <mergeCell ref="A6:B6"/>
    <mergeCell ref="D4:E4"/>
    <mergeCell ref="D5:E5"/>
    <mergeCell ref="D6:E6"/>
    <mergeCell ref="D11:E11"/>
    <mergeCell ref="A11:B11"/>
    <mergeCell ref="B42:C42"/>
    <mergeCell ref="A13:E13"/>
    <mergeCell ref="D9:E9"/>
    <mergeCell ref="A1:B1"/>
    <mergeCell ref="A2:B2"/>
    <mergeCell ref="A3:B3"/>
    <mergeCell ref="A4:B4"/>
    <mergeCell ref="A5:B5"/>
    <mergeCell ref="D7:E7"/>
    <mergeCell ref="A7:B7"/>
    <mergeCell ref="B45:C45"/>
    <mergeCell ref="A9:B9"/>
    <mergeCell ref="A10:B10"/>
    <mergeCell ref="D10:E10"/>
    <mergeCell ref="D1:E1"/>
    <mergeCell ref="D2:E2"/>
    <mergeCell ref="D3:E3"/>
    <mergeCell ref="D8:E8"/>
    <mergeCell ref="B43:C43"/>
    <mergeCell ref="A12:B12"/>
  </mergeCells>
  <dataValidations count="8">
    <dataValidation errorStyle="warning" type="decimal" operator="lessThanOrEqual" allowBlank="1" showInputMessage="1" showErrorMessage="1" errorTitle="Mediator Invoice" error="Please check the maximum allowable amount for this expense.  To keep the amount you've entered, select &quot;Yes&quot;.  To re-enter the amount, select &quot;No&quot;." sqref="E105">
      <formula1>MaxRefreshments</formula1>
    </dataValidation>
    <dataValidation type="list" allowBlank="1" showInputMessage="1" showErrorMessage="1" errorTitle="Task Selection" error="Please select from the list.  Use &quot;Other&quot; and the adjacent field if needed." sqref="B90:B97">
      <formula1>AdminTasks</formula1>
    </dataValidation>
    <dataValidation type="list" allowBlank="1" showInputMessage="1" showErrorMessage="1" errorTitle="Task Selection" error="Please select from the list." sqref="B53:B54 B157:B158">
      <formula1>MediationTasks</formula1>
    </dataValidation>
    <dataValidation type="list" allowBlank="1" showInputMessage="1" showErrorMessage="1" errorTitle="Task Selection" error="Please select from the list.  Use &quot;Other&quot; and the adjacent field if needed." sqref="B41:B45">
      <formula1>OrientationTasks</formula1>
    </dataValidation>
    <dataValidation type="list" allowBlank="1" showInputMessage="1" showErrorMessage="1" errorTitle="Mediator Invoice" error="Please select from the list." sqref="D6:E6">
      <formula1>MediationTypeDesc</formula1>
    </dataValidation>
    <dataValidation type="custom" allowBlank="1" showInputMessage="1" showErrorMessage="1" errorTitle="Check Mediation Hours" error="If mediation cancelled within 24 hours, please do not exceed the default time allowed." sqref="E158">
      <formula1>G158="OK"</formula1>
    </dataValidation>
    <dataValidation type="custom" allowBlank="1" showInputMessage="1" showErrorMessage="1" errorTitle="Check Mediation Hours" error="When Mediation has been cancelled with less than 24 hours notice, you may not charge more than the default." sqref="E53:E54 E157">
      <formula1>G53="OK"</formula1>
    </dataValidation>
    <dataValidation errorStyle="warning" type="decimal" operator="lessThanOrEqual" allowBlank="1" showInputMessage="1" showErrorMessage="1" errorTitle="Mediator Invoice" error="Please check the maximum allowable amount for this expense.  To keep the amount you've entered, select &quot;Yes&quot;.  To re-enter the amount, select &quot;No&quot;." sqref="E107 E113:E114 E108">
      <formula1>MaxPremisesContractor</formula1>
    </dataValidation>
  </dataValidations>
  <printOptions/>
  <pageMargins left="0.1968503937007874" right="0.1968503937007874" top="0.3937007874015748" bottom="0.3937007874015748" header="0" footer="0.1968503937007874"/>
  <pageSetup fitToHeight="0" fitToWidth="1" horizontalDpi="600" verticalDpi="600" orientation="portrait" scale="98" r:id="rId3"/>
  <headerFooter>
    <oddFooter>&amp;R&amp;9Page &amp;P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H93"/>
  <sheetViews>
    <sheetView showGridLines="0" zoomScalePageLayoutView="0" workbookViewId="0" topLeftCell="A1">
      <selection activeCell="A7" sqref="A7"/>
    </sheetView>
  </sheetViews>
  <sheetFormatPr defaultColWidth="9.140625" defaultRowHeight="15"/>
  <cols>
    <col min="1" max="1" width="16.7109375" style="15" customWidth="1"/>
    <col min="2" max="2" width="9.140625" style="15" customWidth="1"/>
    <col min="3" max="3" width="13.140625" style="15" customWidth="1"/>
    <col min="4" max="4" width="13.00390625" style="15" customWidth="1"/>
    <col min="5" max="5" width="27.7109375" style="15" customWidth="1"/>
    <col min="6" max="6" width="15.421875" style="15" customWidth="1"/>
    <col min="7" max="7" width="28.421875" style="15" customWidth="1"/>
    <col min="8" max="8" width="10.8515625" style="15" customWidth="1"/>
    <col min="9" max="16384" width="9.140625" style="15" customWidth="1"/>
  </cols>
  <sheetData>
    <row r="1" spans="1:7" ht="12.75">
      <c r="A1" s="14" t="str">
        <f>"Child Protection Mediation Travel Expense Form "&amp;IF(chkExempt=FALSE,"(for costs excluding taxes)","")</f>
        <v>Child Protection Mediation Travel Expense Form (for costs excluding taxes)</v>
      </c>
      <c r="F1" s="45" t="s">
        <v>75</v>
      </c>
      <c r="G1" s="44">
        <f>+InvoiceNumber</f>
        <v>0</v>
      </c>
    </row>
    <row r="2" spans="1:7" ht="12.75">
      <c r="A2" s="15" t="s">
        <v>95</v>
      </c>
      <c r="B2" s="180" t="str">
        <f>CONCATENATE(Child1," : ",Child2," : ",Child3," : ",Child4," : ",Child5," : ",Child6)</f>
        <v> :  :  :  :  : </v>
      </c>
      <c r="C2" s="180"/>
      <c r="D2" s="180"/>
      <c r="E2" s="180"/>
      <c r="F2" s="45" t="s">
        <v>77</v>
      </c>
      <c r="G2" s="60">
        <f>+InvoiceDate</f>
        <v>0</v>
      </c>
    </row>
    <row r="3" spans="2:7" ht="12.75">
      <c r="B3" s="180"/>
      <c r="C3" s="180"/>
      <c r="D3" s="180"/>
      <c r="E3" s="180"/>
      <c r="F3" s="45" t="s">
        <v>74</v>
      </c>
      <c r="G3" s="44">
        <f>+MediatorName</f>
        <v>0</v>
      </c>
    </row>
    <row r="4" ht="6.75" customHeight="1"/>
    <row r="5" spans="1:8" ht="12.75">
      <c r="A5" s="175" t="s">
        <v>3</v>
      </c>
      <c r="B5" s="177" t="s">
        <v>40</v>
      </c>
      <c r="C5" s="177"/>
      <c r="D5" s="177"/>
      <c r="E5" s="178"/>
      <c r="F5" s="179" t="s">
        <v>41</v>
      </c>
      <c r="G5" s="177"/>
      <c r="H5" s="178"/>
    </row>
    <row r="6" spans="1:8" ht="12.75">
      <c r="A6" s="176"/>
      <c r="B6" s="16"/>
      <c r="C6" s="17" t="s">
        <v>42</v>
      </c>
      <c r="D6" s="16"/>
      <c r="E6" s="17" t="s">
        <v>43</v>
      </c>
      <c r="F6" s="16" t="str">
        <f>"Expenses"&amp;IF(chkExempt=FALSE," (Deduct HST before submitting)","")</f>
        <v>Expenses (Deduct HST before submitting)</v>
      </c>
      <c r="G6" s="18"/>
      <c r="H6" s="133" t="s">
        <v>44</v>
      </c>
    </row>
    <row r="7" spans="1:8" ht="12.75">
      <c r="A7" s="54"/>
      <c r="B7" s="19" t="s">
        <v>45</v>
      </c>
      <c r="C7" s="20"/>
      <c r="D7" s="19" t="s">
        <v>46</v>
      </c>
      <c r="E7" s="21"/>
      <c r="F7" s="19" t="s">
        <v>47</v>
      </c>
      <c r="G7" s="22"/>
      <c r="H7" s="23">
        <f>IF(ISERROR(VLOOKUP(G7,PerDiemChart,2,FALSE)),0,VLOOKUP(G7,PerDiemChart,2,FALSE))</f>
        <v>0</v>
      </c>
    </row>
    <row r="8" spans="1:8" ht="12.75">
      <c r="A8" s="33"/>
      <c r="B8" s="24" t="s">
        <v>48</v>
      </c>
      <c r="C8" s="25"/>
      <c r="D8" s="24" t="s">
        <v>49</v>
      </c>
      <c r="E8" s="26"/>
      <c r="F8" s="24" t="s">
        <v>50</v>
      </c>
      <c r="G8" s="27"/>
      <c r="H8" s="28">
        <f>+G8*kmsRate</f>
        <v>0</v>
      </c>
    </row>
    <row r="9" spans="1:8" ht="12.75">
      <c r="A9" s="33"/>
      <c r="B9" s="24" t="s">
        <v>51</v>
      </c>
      <c r="C9" s="29">
        <f>IF(ISERROR((C8-C7)*24),0,(C8-C7)*24)</f>
        <v>0</v>
      </c>
      <c r="D9" s="24" t="s">
        <v>52</v>
      </c>
      <c r="E9" s="26"/>
      <c r="F9" s="24" t="s">
        <v>53</v>
      </c>
      <c r="G9" s="30"/>
      <c r="H9" s="31"/>
    </row>
    <row r="10" spans="1:8" ht="12.75">
      <c r="A10" s="33"/>
      <c r="B10" s="24" t="s">
        <v>54</v>
      </c>
      <c r="C10" s="32">
        <f>+C9*TransitRate</f>
        <v>0</v>
      </c>
      <c r="D10" s="33"/>
      <c r="E10" s="34"/>
      <c r="F10" s="24" t="s">
        <v>53</v>
      </c>
      <c r="G10" s="30"/>
      <c r="H10" s="31"/>
    </row>
    <row r="11" spans="1:8" ht="12.75">
      <c r="A11" s="33"/>
      <c r="B11" s="35">
        <f>+C10</f>
        <v>0</v>
      </c>
      <c r="C11" s="36"/>
      <c r="D11" s="33"/>
      <c r="E11" s="34"/>
      <c r="F11" s="24" t="s">
        <v>53</v>
      </c>
      <c r="G11" s="30"/>
      <c r="H11" s="31"/>
    </row>
    <row r="12" spans="1:8" ht="6" customHeight="1">
      <c r="A12" s="38"/>
      <c r="B12" s="38"/>
      <c r="C12" s="37"/>
      <c r="D12" s="38"/>
      <c r="E12" s="39"/>
      <c r="F12" s="38"/>
      <c r="G12" s="37"/>
      <c r="H12" s="39"/>
    </row>
    <row r="13" spans="1:8" ht="12.75">
      <c r="A13" s="54"/>
      <c r="B13" s="19" t="s">
        <v>45</v>
      </c>
      <c r="C13" s="20"/>
      <c r="D13" s="19" t="s">
        <v>46</v>
      </c>
      <c r="E13" s="21"/>
      <c r="F13" s="19" t="s">
        <v>47</v>
      </c>
      <c r="G13" s="22"/>
      <c r="H13" s="23">
        <f>IF(ISERROR(VLOOKUP(G13,PerDiemChart,2,FALSE)),0,VLOOKUP(G13,PerDiemChart,2,FALSE))</f>
        <v>0</v>
      </c>
    </row>
    <row r="14" spans="1:8" ht="12.75">
      <c r="A14" s="33"/>
      <c r="B14" s="24" t="s">
        <v>48</v>
      </c>
      <c r="C14" s="25"/>
      <c r="D14" s="24" t="s">
        <v>49</v>
      </c>
      <c r="E14" s="26"/>
      <c r="F14" s="24" t="s">
        <v>50</v>
      </c>
      <c r="G14" s="27"/>
      <c r="H14" s="28">
        <f>+G14*kmsRate</f>
        <v>0</v>
      </c>
    </row>
    <row r="15" spans="1:8" ht="12.75">
      <c r="A15" s="33"/>
      <c r="B15" s="24" t="s">
        <v>51</v>
      </c>
      <c r="C15" s="29">
        <f>IF(ISERROR((C14-C13)*24),0,(C14-C13)*24)</f>
        <v>0</v>
      </c>
      <c r="D15" s="24" t="s">
        <v>52</v>
      </c>
      <c r="E15" s="26"/>
      <c r="F15" s="24" t="s">
        <v>53</v>
      </c>
      <c r="G15" s="30"/>
      <c r="H15" s="31"/>
    </row>
    <row r="16" spans="1:8" ht="12.75">
      <c r="A16" s="33"/>
      <c r="B16" s="24" t="s">
        <v>54</v>
      </c>
      <c r="C16" s="32">
        <f>+C15*TransitRate</f>
        <v>0</v>
      </c>
      <c r="D16" s="33"/>
      <c r="E16" s="34"/>
      <c r="F16" s="24" t="s">
        <v>53</v>
      </c>
      <c r="G16" s="30"/>
      <c r="H16" s="31"/>
    </row>
    <row r="17" spans="1:8" ht="12.75">
      <c r="A17" s="33"/>
      <c r="B17" s="35">
        <f>+C16</f>
        <v>0</v>
      </c>
      <c r="C17" s="36"/>
      <c r="D17" s="33"/>
      <c r="E17" s="34"/>
      <c r="F17" s="24" t="s">
        <v>53</v>
      </c>
      <c r="G17" s="30"/>
      <c r="H17" s="31"/>
    </row>
    <row r="18" spans="1:8" ht="6" customHeight="1">
      <c r="A18" s="38"/>
      <c r="B18" s="38"/>
      <c r="C18" s="37"/>
      <c r="D18" s="38"/>
      <c r="E18" s="39"/>
      <c r="F18" s="38"/>
      <c r="G18" s="37"/>
      <c r="H18" s="39"/>
    </row>
    <row r="19" spans="1:8" ht="12.75">
      <c r="A19" s="54"/>
      <c r="B19" s="19" t="s">
        <v>45</v>
      </c>
      <c r="C19" s="20"/>
      <c r="D19" s="19" t="s">
        <v>46</v>
      </c>
      <c r="E19" s="21"/>
      <c r="F19" s="19" t="s">
        <v>47</v>
      </c>
      <c r="G19" s="22"/>
      <c r="H19" s="23">
        <f>IF(ISERROR(VLOOKUP(G19,PerDiemChart,2,FALSE)),0,VLOOKUP(G19,PerDiemChart,2,FALSE))</f>
        <v>0</v>
      </c>
    </row>
    <row r="20" spans="1:8" ht="12.75">
      <c r="A20" s="33"/>
      <c r="B20" s="24" t="s">
        <v>48</v>
      </c>
      <c r="C20" s="25"/>
      <c r="D20" s="24" t="s">
        <v>49</v>
      </c>
      <c r="E20" s="26"/>
      <c r="F20" s="24" t="s">
        <v>50</v>
      </c>
      <c r="G20" s="27"/>
      <c r="H20" s="28">
        <f>+G20*kmsRate</f>
        <v>0</v>
      </c>
    </row>
    <row r="21" spans="1:8" ht="12.75">
      <c r="A21" s="33"/>
      <c r="B21" s="24" t="s">
        <v>51</v>
      </c>
      <c r="C21" s="29">
        <f>IF(ISERROR((C20-C19)*24),0,(C20-C19)*24)</f>
        <v>0</v>
      </c>
      <c r="D21" s="24" t="s">
        <v>52</v>
      </c>
      <c r="E21" s="26"/>
      <c r="F21" s="24" t="s">
        <v>53</v>
      </c>
      <c r="G21" s="30"/>
      <c r="H21" s="31"/>
    </row>
    <row r="22" spans="1:8" ht="12.75">
      <c r="A22" s="33"/>
      <c r="B22" s="24" t="s">
        <v>54</v>
      </c>
      <c r="C22" s="32">
        <f>+C21*TransitRate</f>
        <v>0</v>
      </c>
      <c r="D22" s="33"/>
      <c r="E22" s="34"/>
      <c r="F22" s="24" t="s">
        <v>53</v>
      </c>
      <c r="G22" s="30"/>
      <c r="H22" s="31"/>
    </row>
    <row r="23" spans="1:8" ht="12.75">
      <c r="A23" s="33"/>
      <c r="B23" s="35">
        <f>+C22</f>
        <v>0</v>
      </c>
      <c r="C23" s="36"/>
      <c r="D23" s="33"/>
      <c r="E23" s="34"/>
      <c r="F23" s="24" t="s">
        <v>53</v>
      </c>
      <c r="G23" s="30"/>
      <c r="H23" s="31"/>
    </row>
    <row r="24" spans="1:8" ht="6" customHeight="1">
      <c r="A24" s="38"/>
      <c r="B24" s="38"/>
      <c r="C24" s="37"/>
      <c r="D24" s="38"/>
      <c r="E24" s="39"/>
      <c r="F24" s="38"/>
      <c r="G24" s="37"/>
      <c r="H24" s="39"/>
    </row>
    <row r="25" spans="1:8" ht="12.75">
      <c r="A25" s="54"/>
      <c r="B25" s="19" t="s">
        <v>45</v>
      </c>
      <c r="C25" s="20"/>
      <c r="D25" s="19" t="s">
        <v>46</v>
      </c>
      <c r="E25" s="21"/>
      <c r="F25" s="19" t="s">
        <v>47</v>
      </c>
      <c r="G25" s="22"/>
      <c r="H25" s="23">
        <f>IF(ISERROR(VLOOKUP(G25,PerDiemChart,2,FALSE)),0,VLOOKUP(G25,PerDiemChart,2,FALSE))</f>
        <v>0</v>
      </c>
    </row>
    <row r="26" spans="1:8" ht="12.75">
      <c r="A26" s="33"/>
      <c r="B26" s="24" t="s">
        <v>48</v>
      </c>
      <c r="C26" s="25"/>
      <c r="D26" s="24" t="s">
        <v>49</v>
      </c>
      <c r="E26" s="26"/>
      <c r="F26" s="24" t="s">
        <v>50</v>
      </c>
      <c r="G26" s="27"/>
      <c r="H26" s="28">
        <f>+G26*kmsRate</f>
        <v>0</v>
      </c>
    </row>
    <row r="27" spans="1:8" ht="12.75">
      <c r="A27" s="33"/>
      <c r="B27" s="24" t="s">
        <v>51</v>
      </c>
      <c r="C27" s="29">
        <f>IF(ISERROR((C26-C25)*24),0,(C26-C25)*24)</f>
        <v>0</v>
      </c>
      <c r="D27" s="24" t="s">
        <v>52</v>
      </c>
      <c r="E27" s="26"/>
      <c r="F27" s="24" t="s">
        <v>53</v>
      </c>
      <c r="G27" s="30"/>
      <c r="H27" s="31"/>
    </row>
    <row r="28" spans="1:8" ht="12.75">
      <c r="A28" s="33"/>
      <c r="B28" s="24" t="s">
        <v>54</v>
      </c>
      <c r="C28" s="32">
        <f>+C27*TransitRate</f>
        <v>0</v>
      </c>
      <c r="D28" s="33"/>
      <c r="E28" s="34"/>
      <c r="F28" s="24" t="s">
        <v>53</v>
      </c>
      <c r="G28" s="30"/>
      <c r="H28" s="31"/>
    </row>
    <row r="29" spans="1:8" ht="12.75">
      <c r="A29" s="33"/>
      <c r="B29" s="35">
        <f>+C28</f>
        <v>0</v>
      </c>
      <c r="C29" s="36"/>
      <c r="D29" s="33"/>
      <c r="E29" s="34"/>
      <c r="F29" s="24" t="s">
        <v>53</v>
      </c>
      <c r="G29" s="30"/>
      <c r="H29" s="31"/>
    </row>
    <row r="30" spans="1:8" ht="6" customHeight="1">
      <c r="A30" s="38"/>
      <c r="B30" s="38"/>
      <c r="C30" s="37"/>
      <c r="D30" s="38"/>
      <c r="E30" s="39"/>
      <c r="F30" s="38"/>
      <c r="G30" s="37"/>
      <c r="H30" s="39"/>
    </row>
    <row r="31" spans="1:8" ht="12.75">
      <c r="A31" s="54"/>
      <c r="B31" s="19" t="s">
        <v>45</v>
      </c>
      <c r="C31" s="20"/>
      <c r="D31" s="19" t="s">
        <v>46</v>
      </c>
      <c r="E31" s="21"/>
      <c r="F31" s="19" t="s">
        <v>47</v>
      </c>
      <c r="G31" s="22"/>
      <c r="H31" s="23">
        <f>IF(ISERROR(VLOOKUP(G31,PerDiemChart,2,FALSE)),0,VLOOKUP(G31,PerDiemChart,2,FALSE))</f>
        <v>0</v>
      </c>
    </row>
    <row r="32" spans="1:8" ht="12.75">
      <c r="A32" s="33"/>
      <c r="B32" s="24" t="s">
        <v>48</v>
      </c>
      <c r="C32" s="25"/>
      <c r="D32" s="24" t="s">
        <v>49</v>
      </c>
      <c r="E32" s="26"/>
      <c r="F32" s="24" t="s">
        <v>50</v>
      </c>
      <c r="G32" s="27"/>
      <c r="H32" s="28">
        <f>+G32*kmsRate</f>
        <v>0</v>
      </c>
    </row>
    <row r="33" spans="1:8" ht="12.75">
      <c r="A33" s="33"/>
      <c r="B33" s="24" t="s">
        <v>51</v>
      </c>
      <c r="C33" s="29">
        <f>IF(ISERROR((C32-C31)*24),0,(C32-C31)*24)</f>
        <v>0</v>
      </c>
      <c r="D33" s="24" t="s">
        <v>52</v>
      </c>
      <c r="E33" s="26"/>
      <c r="F33" s="24" t="s">
        <v>53</v>
      </c>
      <c r="G33" s="30"/>
      <c r="H33" s="31"/>
    </row>
    <row r="34" spans="1:8" ht="12.75">
      <c r="A34" s="33"/>
      <c r="B34" s="24" t="s">
        <v>54</v>
      </c>
      <c r="C34" s="32">
        <f>+C33*TransitRate</f>
        <v>0</v>
      </c>
      <c r="D34" s="33"/>
      <c r="E34" s="34"/>
      <c r="F34" s="24" t="s">
        <v>53</v>
      </c>
      <c r="G34" s="30"/>
      <c r="H34" s="31"/>
    </row>
    <row r="35" spans="1:8" ht="12.75">
      <c r="A35" s="33"/>
      <c r="B35" s="35">
        <f>+C34</f>
        <v>0</v>
      </c>
      <c r="C35" s="36"/>
      <c r="D35" s="33"/>
      <c r="E35" s="34"/>
      <c r="F35" s="24" t="s">
        <v>53</v>
      </c>
      <c r="G35" s="30"/>
      <c r="H35" s="31"/>
    </row>
    <row r="36" spans="1:8" s="64" customFormat="1" ht="6" customHeight="1">
      <c r="A36" s="61"/>
      <c r="B36" s="61"/>
      <c r="C36" s="62"/>
      <c r="D36" s="61"/>
      <c r="E36" s="63"/>
      <c r="F36" s="61"/>
      <c r="G36" s="62"/>
      <c r="H36" s="63"/>
    </row>
    <row r="37" spans="1:8" ht="12.75">
      <c r="A37" s="54"/>
      <c r="B37" s="19" t="s">
        <v>45</v>
      </c>
      <c r="C37" s="20"/>
      <c r="D37" s="19" t="s">
        <v>46</v>
      </c>
      <c r="E37" s="21"/>
      <c r="F37" s="19" t="s">
        <v>47</v>
      </c>
      <c r="G37" s="22"/>
      <c r="H37" s="23">
        <f>IF(ISERROR(VLOOKUP(G37,PerDiemChart,2,FALSE)),0,VLOOKUP(G37,PerDiemChart,2,FALSE))</f>
        <v>0</v>
      </c>
    </row>
    <row r="38" spans="1:8" ht="12.75">
      <c r="A38" s="53"/>
      <c r="B38" s="24" t="s">
        <v>48</v>
      </c>
      <c r="C38" s="25"/>
      <c r="D38" s="24" t="s">
        <v>49</v>
      </c>
      <c r="E38" s="26"/>
      <c r="F38" s="24" t="s">
        <v>50</v>
      </c>
      <c r="G38" s="27"/>
      <c r="H38" s="28">
        <f>+G38*kmsRate</f>
        <v>0</v>
      </c>
    </row>
    <row r="39" spans="1:8" ht="12.75">
      <c r="A39" s="53"/>
      <c r="B39" s="24" t="s">
        <v>51</v>
      </c>
      <c r="C39" s="29">
        <f>IF(ISERROR((C38-C37)*24),0,(C38-C37)*24)</f>
        <v>0</v>
      </c>
      <c r="D39" s="24" t="s">
        <v>52</v>
      </c>
      <c r="E39" s="26"/>
      <c r="F39" s="24" t="s">
        <v>53</v>
      </c>
      <c r="G39" s="30"/>
      <c r="H39" s="31"/>
    </row>
    <row r="40" spans="1:8" ht="12.75">
      <c r="A40" s="53"/>
      <c r="B40" s="24" t="s">
        <v>54</v>
      </c>
      <c r="C40" s="32">
        <f>+C39*TransitRate</f>
        <v>0</v>
      </c>
      <c r="D40" s="33"/>
      <c r="E40" s="34"/>
      <c r="F40" s="24" t="s">
        <v>53</v>
      </c>
      <c r="G40" s="30"/>
      <c r="H40" s="31"/>
    </row>
    <row r="41" spans="1:8" ht="12.75">
      <c r="A41" s="53"/>
      <c r="B41" s="35">
        <f>+C40</f>
        <v>0</v>
      </c>
      <c r="C41" s="36"/>
      <c r="D41" s="33"/>
      <c r="E41" s="34"/>
      <c r="F41" s="24" t="s">
        <v>53</v>
      </c>
      <c r="G41" s="30"/>
      <c r="H41" s="31"/>
    </row>
    <row r="42" spans="1:8" s="58" customFormat="1" ht="6" customHeight="1">
      <c r="A42" s="59"/>
      <c r="B42" s="55"/>
      <c r="C42" s="56"/>
      <c r="D42" s="55"/>
      <c r="E42" s="57"/>
      <c r="F42" s="55"/>
      <c r="G42" s="56"/>
      <c r="H42" s="57"/>
    </row>
    <row r="43" spans="1:8" ht="12.75">
      <c r="A43" s="52"/>
      <c r="B43" s="46" t="s">
        <v>76</v>
      </c>
      <c r="C43" s="48">
        <f ca="1">SUM(B6:OFFSET(TravelTransitSubtotal,-1,-1))</f>
        <v>0</v>
      </c>
      <c r="D43" s="49" t="str">
        <f>IF(chkExempt=FALSE,"* GST is calculated in the invoice","")</f>
        <v>* GST is calculated in the invoice</v>
      </c>
      <c r="E43" s="40"/>
      <c r="F43" s="40"/>
      <c r="G43" s="46" t="s">
        <v>101</v>
      </c>
      <c r="H43" s="47">
        <f ca="1">SUM(H6:OFFSET(TravelOtherExpensesSub,-1,0))</f>
        <v>0</v>
      </c>
    </row>
    <row r="44" spans="1:3" ht="4.5" customHeight="1">
      <c r="A44" s="135"/>
      <c r="B44" s="135"/>
      <c r="C44" s="135"/>
    </row>
    <row r="45" spans="1:8" ht="15" customHeight="1">
      <c r="A45" s="181"/>
      <c r="B45" s="181"/>
      <c r="C45" s="181"/>
      <c r="G45" s="66" t="str">
        <f>+B43</f>
        <v>Subtotal Cost of Transit Hours: </v>
      </c>
      <c r="H45" s="41">
        <f>+TravelTransitSubtotal</f>
        <v>0</v>
      </c>
    </row>
    <row r="46" spans="1:8" ht="15.75" customHeight="1" thickBot="1">
      <c r="A46" s="182"/>
      <c r="B46" s="182"/>
      <c r="C46" s="182"/>
      <c r="D46" s="50"/>
      <c r="E46" s="75"/>
      <c r="F46" s="50"/>
      <c r="G46" s="67" t="s">
        <v>100</v>
      </c>
      <c r="H46" s="68">
        <f>+TravelOtherExpensesSub+TravelTransitSubtotal</f>
        <v>0</v>
      </c>
    </row>
    <row r="47" spans="1:7" ht="13.5" thickTop="1">
      <c r="A47" s="3" t="s">
        <v>16</v>
      </c>
      <c r="C47" s="51"/>
      <c r="D47" s="50"/>
      <c r="E47" s="50"/>
      <c r="F47" s="50"/>
      <c r="G47" s="50"/>
    </row>
    <row r="48" spans="1:7" ht="12.75">
      <c r="A48" s="3"/>
      <c r="C48" s="51"/>
      <c r="D48" s="50"/>
      <c r="E48" s="50"/>
      <c r="F48" s="50"/>
      <c r="G48" s="50"/>
    </row>
    <row r="49" spans="1:7" ht="12.75">
      <c r="A49" s="1" t="s">
        <v>84</v>
      </c>
      <c r="C49" s="51"/>
      <c r="D49" s="50"/>
      <c r="E49" s="50"/>
      <c r="F49" s="50"/>
      <c r="G49" s="50"/>
    </row>
    <row r="50" spans="1:7" ht="12.75">
      <c r="A50" s="2" t="s">
        <v>218</v>
      </c>
      <c r="C50" s="51"/>
      <c r="D50" s="50"/>
      <c r="E50" s="50"/>
      <c r="F50" s="50"/>
      <c r="G50" s="50"/>
    </row>
    <row r="51" spans="1:7" ht="12.75">
      <c r="A51" s="2" t="s">
        <v>82</v>
      </c>
      <c r="C51" s="51"/>
      <c r="D51" s="50"/>
      <c r="E51" s="50"/>
      <c r="F51" s="50"/>
      <c r="G51" s="50"/>
    </row>
    <row r="52" spans="1:7" ht="12.75">
      <c r="A52" s="2" t="s">
        <v>222</v>
      </c>
      <c r="C52" s="51"/>
      <c r="D52" s="50"/>
      <c r="E52" s="50"/>
      <c r="F52" s="50"/>
      <c r="G52" s="50"/>
    </row>
    <row r="53" spans="1:7" ht="12.75">
      <c r="A53" s="2" t="s">
        <v>83</v>
      </c>
      <c r="C53" s="51"/>
      <c r="D53" s="50"/>
      <c r="E53" s="50"/>
      <c r="F53" s="50"/>
      <c r="G53" s="50"/>
    </row>
    <row r="54" spans="1:7" ht="12.75">
      <c r="A54" s="2" t="str">
        <f>"$"&amp;TransitRate&amp;" per hour spent in transit (maximum 6 hours one way)"</f>
        <v>$40 per hour spent in transit (maximum 6 hours one way)</v>
      </c>
      <c r="C54" s="51"/>
      <c r="D54" s="50"/>
      <c r="E54" s="50"/>
      <c r="F54" s="50"/>
      <c r="G54" s="50"/>
    </row>
    <row r="55" spans="1:7" ht="12.75">
      <c r="A55" s="15" t="str">
        <f>"Mileage is calculated at $"&amp;kmsRate&amp;" per km"</f>
        <v>Mileage is calculated at $0.55 per km</v>
      </c>
      <c r="C55" s="51"/>
      <c r="D55" s="50"/>
      <c r="E55" s="50"/>
      <c r="F55" s="50"/>
      <c r="G55" s="50"/>
    </row>
    <row r="56" spans="1:7" ht="12.75">
      <c r="A56" s="2"/>
      <c r="D56" s="50"/>
      <c r="E56" s="50"/>
      <c r="F56" s="50"/>
      <c r="G56" s="50"/>
    </row>
    <row r="57" spans="1:7" ht="12.75">
      <c r="A57" s="2"/>
      <c r="D57" s="50"/>
      <c r="E57" s="50"/>
      <c r="F57" s="50"/>
      <c r="G57" s="50"/>
    </row>
    <row r="58" spans="4:7" ht="12.75">
      <c r="D58" s="50"/>
      <c r="E58" s="50"/>
      <c r="F58" s="50"/>
      <c r="G58" s="50"/>
    </row>
    <row r="59" spans="1:7" ht="12.75" hidden="1">
      <c r="A59" s="70" t="s">
        <v>164</v>
      </c>
      <c r="D59" s="50"/>
      <c r="E59" s="50"/>
      <c r="F59" s="50"/>
      <c r="G59" s="50"/>
    </row>
    <row r="60" spans="1:7" ht="12.75" hidden="1">
      <c r="A60" s="15" t="s">
        <v>85</v>
      </c>
      <c r="D60" s="50"/>
      <c r="E60" s="50"/>
      <c r="F60" s="50"/>
      <c r="G60" s="50"/>
    </row>
    <row r="61" spans="1:8" ht="12.75" hidden="1">
      <c r="A61" s="54"/>
      <c r="B61" s="19" t="s">
        <v>45</v>
      </c>
      <c r="C61" s="20"/>
      <c r="D61" s="19" t="s">
        <v>46</v>
      </c>
      <c r="E61" s="21"/>
      <c r="F61" s="19" t="s">
        <v>47</v>
      </c>
      <c r="G61" s="22"/>
      <c r="H61" s="23">
        <f>IF(ISERROR(VLOOKUP(G61,PerDiemChart,2,FALSE)),0,VLOOKUP(G61,PerDiemChart,2,FALSE))</f>
        <v>0</v>
      </c>
    </row>
    <row r="62" spans="1:8" ht="12.75" hidden="1">
      <c r="A62" s="53"/>
      <c r="B62" s="24" t="s">
        <v>48</v>
      </c>
      <c r="C62" s="25"/>
      <c r="D62" s="24" t="s">
        <v>49</v>
      </c>
      <c r="E62" s="26"/>
      <c r="F62" s="24" t="s">
        <v>50</v>
      </c>
      <c r="G62" s="27"/>
      <c r="H62" s="28">
        <f>+G62*kmsRate</f>
        <v>0</v>
      </c>
    </row>
    <row r="63" spans="1:8" ht="12.75" hidden="1">
      <c r="A63" s="53"/>
      <c r="B63" s="24" t="s">
        <v>51</v>
      </c>
      <c r="C63" s="29">
        <f>IF(ISERROR((C62-C61)*24),0,(C62-C61)*24)</f>
        <v>0</v>
      </c>
      <c r="D63" s="24" t="s">
        <v>52</v>
      </c>
      <c r="E63" s="26"/>
      <c r="F63" s="24" t="s">
        <v>53</v>
      </c>
      <c r="G63" s="30"/>
      <c r="H63" s="31"/>
    </row>
    <row r="64" spans="1:8" ht="12.75" hidden="1">
      <c r="A64" s="53"/>
      <c r="B64" s="24" t="s">
        <v>54</v>
      </c>
      <c r="C64" s="32">
        <f>+C63*TransitRate</f>
        <v>0</v>
      </c>
      <c r="D64" s="33"/>
      <c r="E64" s="34"/>
      <c r="F64" s="24" t="s">
        <v>53</v>
      </c>
      <c r="G64" s="30"/>
      <c r="H64" s="31"/>
    </row>
    <row r="65" spans="1:8" ht="12.75" hidden="1">
      <c r="A65" s="53"/>
      <c r="B65" s="35">
        <f>+C64</f>
        <v>0</v>
      </c>
      <c r="C65" s="36"/>
      <c r="D65" s="33"/>
      <c r="E65" s="34"/>
      <c r="F65" s="24" t="s">
        <v>53</v>
      </c>
      <c r="G65" s="30"/>
      <c r="H65" s="31"/>
    </row>
    <row r="66" spans="1:8" s="58" customFormat="1" ht="6" customHeight="1" hidden="1">
      <c r="A66" s="59"/>
      <c r="B66" s="55"/>
      <c r="C66" s="56"/>
      <c r="D66" s="55"/>
      <c r="E66" s="57"/>
      <c r="F66" s="55"/>
      <c r="G66" s="56"/>
      <c r="H66" s="57"/>
    </row>
    <row r="67" spans="4:7" ht="12.75" hidden="1">
      <c r="D67" s="50"/>
      <c r="E67" s="50"/>
      <c r="F67" s="50"/>
      <c r="G67" s="50"/>
    </row>
    <row r="68" s="14" customFormat="1" ht="12.75" hidden="1"/>
    <row r="69" spans="1:2" ht="12.75" hidden="1">
      <c r="A69" s="15" t="s">
        <v>55</v>
      </c>
      <c r="B69" s="41">
        <v>0.55</v>
      </c>
    </row>
    <row r="70" spans="1:2" ht="12.75" hidden="1">
      <c r="A70" s="15" t="s">
        <v>56</v>
      </c>
      <c r="B70" s="42">
        <v>40</v>
      </c>
    </row>
    <row r="71" ht="12.75" hidden="1">
      <c r="B71" s="42"/>
    </row>
    <row r="72" spans="1:3" ht="12.75" hidden="1">
      <c r="A72" s="43" t="s">
        <v>57</v>
      </c>
      <c r="B72" s="43"/>
      <c r="C72" s="43"/>
    </row>
    <row r="73" spans="1:2" ht="12.75" hidden="1">
      <c r="A73" s="15" t="s">
        <v>59</v>
      </c>
      <c r="B73" s="41">
        <v>22</v>
      </c>
    </row>
    <row r="74" spans="1:2" ht="12.75" hidden="1">
      <c r="A74" s="15" t="s">
        <v>61</v>
      </c>
      <c r="B74" s="41">
        <v>22</v>
      </c>
    </row>
    <row r="75" spans="1:2" ht="12.75" hidden="1">
      <c r="A75" s="15" t="s">
        <v>63</v>
      </c>
      <c r="B75" s="41">
        <v>28.5</v>
      </c>
    </row>
    <row r="76" spans="1:2" ht="12.75" hidden="1">
      <c r="A76" s="15" t="s">
        <v>65</v>
      </c>
      <c r="B76" s="41">
        <v>49</v>
      </c>
    </row>
    <row r="77" spans="1:2" ht="12.75" hidden="1">
      <c r="A77" s="15" t="s">
        <v>67</v>
      </c>
      <c r="B77" s="41">
        <v>30</v>
      </c>
    </row>
    <row r="78" spans="1:2" ht="12.75" hidden="1">
      <c r="A78" s="15" t="s">
        <v>69</v>
      </c>
      <c r="B78" s="41">
        <v>36.5</v>
      </c>
    </row>
    <row r="79" spans="1:2" ht="12.75" hidden="1">
      <c r="A79" s="15" t="s">
        <v>71</v>
      </c>
      <c r="B79" s="41">
        <v>36.5</v>
      </c>
    </row>
    <row r="80" ht="12.75" hidden="1">
      <c r="A80" s="65" t="s">
        <v>96</v>
      </c>
    </row>
    <row r="81" ht="12.75" hidden="1"/>
    <row r="82" ht="12.75" hidden="1">
      <c r="A82" s="43" t="s">
        <v>58</v>
      </c>
    </row>
    <row r="83" ht="12.75" hidden="1">
      <c r="A83" s="15" t="s">
        <v>60</v>
      </c>
    </row>
    <row r="84" ht="12.75" hidden="1">
      <c r="A84" s="15" t="s">
        <v>62</v>
      </c>
    </row>
    <row r="85" ht="12.75" hidden="1">
      <c r="A85" s="15" t="s">
        <v>64</v>
      </c>
    </row>
    <row r="86" ht="12.75" hidden="1">
      <c r="A86" s="15" t="s">
        <v>66</v>
      </c>
    </row>
    <row r="87" ht="12.75" hidden="1">
      <c r="A87" s="15" t="s">
        <v>68</v>
      </c>
    </row>
    <row r="88" ht="12.75" hidden="1">
      <c r="A88" s="15" t="s">
        <v>70</v>
      </c>
    </row>
    <row r="89" ht="12.75" hidden="1">
      <c r="A89" s="15" t="s">
        <v>72</v>
      </c>
    </row>
    <row r="90" ht="12.75" hidden="1">
      <c r="A90" s="15" t="s">
        <v>73</v>
      </c>
    </row>
    <row r="91" ht="12.75" hidden="1">
      <c r="A91" s="65" t="s">
        <v>96</v>
      </c>
    </row>
    <row r="92" ht="12.75" hidden="1"/>
    <row r="93" ht="12.75" hidden="1">
      <c r="A93" s="70" t="s">
        <v>165</v>
      </c>
    </row>
  </sheetData>
  <sheetProtection password="83AF" sheet="1" objects="1" scenarios="1" deleteRows="0" selectLockedCells="1"/>
  <mergeCells count="5">
    <mergeCell ref="A5:A6"/>
    <mergeCell ref="B5:E5"/>
    <mergeCell ref="F5:H5"/>
    <mergeCell ref="B2:E3"/>
    <mergeCell ref="A45:C46"/>
  </mergeCells>
  <dataValidations count="3">
    <dataValidation type="list" allowBlank="1" showErrorMessage="1" errorTitle="Travel Expenses" error="Please select a travel method from the list." sqref="E63 E27 E33 E39 E15 E21 E9">
      <formula1>TravelMethods</formula1>
    </dataValidation>
    <dataValidation type="list" allowBlank="1" showErrorMessage="1" errorTitle="Travel Expenses" error="Please select a Per Diem option from the list." sqref="G61 G25 G31 G37 G13 G19 G7">
      <formula1>PerDiemDesc</formula1>
    </dataValidation>
    <dataValidation type="time" allowBlank="1" showInputMessage="1" showErrorMessage="1" errorTitle="Travel Expenses" error="Please enter a valid time.  &#10;Eg. 8:30 PM or 15:30" sqref="C61:C62 C25:C26 C31:C32 C37:C38 C13:C14 C19:C20 C7:C8">
      <formula1>0</formula1>
      <formula2>0.9993055555555556</formula2>
    </dataValidation>
  </dataValidations>
  <printOptions/>
  <pageMargins left="0.2362204724409449" right="0.2362204724409449" top="0.3937007874015748" bottom="0.3937007874015748" header="0" footer="0.2362204724409449"/>
  <pageSetup orientation="landscape" r:id="rId3"/>
  <headerFooter>
    <oddFooter>&amp;R&amp;8Page &amp;P of &amp;N</oddFooter>
  </headerFooter>
  <legacyDrawing r:id="rId2"/>
</worksheet>
</file>

<file path=xl/worksheets/sheet4.xml><?xml version="1.0" encoding="utf-8"?>
<worksheet xmlns="http://schemas.openxmlformats.org/spreadsheetml/2006/main" xmlns:r="http://schemas.openxmlformats.org/officeDocument/2006/relationships">
  <sheetPr codeName="Sheet2"/>
  <dimension ref="A1:K8"/>
  <sheetViews>
    <sheetView showGridLines="0" zoomScalePageLayoutView="0" workbookViewId="0" topLeftCell="A1">
      <selection activeCell="A2" sqref="A2:I2"/>
    </sheetView>
  </sheetViews>
  <sheetFormatPr defaultColWidth="9.140625" defaultRowHeight="15"/>
  <cols>
    <col min="1" max="1" width="25.7109375" style="0" customWidth="1"/>
    <col min="2" max="2" width="14.8515625" style="0" bestFit="1" customWidth="1"/>
    <col min="3" max="3" width="16.7109375" style="0" customWidth="1"/>
    <col min="4" max="4" width="16.00390625" style="0" bestFit="1" customWidth="1"/>
    <col min="5" max="5" width="17.8515625" style="0" bestFit="1" customWidth="1"/>
    <col min="6" max="6" width="13.8515625" style="0" customWidth="1"/>
    <col min="7" max="7" width="16.421875" style="0" bestFit="1" customWidth="1"/>
    <col min="8" max="8" width="18.7109375" style="0" bestFit="1" customWidth="1"/>
    <col min="9" max="9" width="18.7109375" style="0" customWidth="1"/>
    <col min="10" max="10" width="4.57421875" style="77" customWidth="1"/>
    <col min="11" max="11" width="21.28125" style="0" customWidth="1"/>
  </cols>
  <sheetData>
    <row r="1" spans="1:11" ht="15">
      <c r="A1" s="79" t="s">
        <v>122</v>
      </c>
      <c r="B1" s="79" t="s">
        <v>121</v>
      </c>
      <c r="C1" s="78" t="s">
        <v>119</v>
      </c>
      <c r="D1" s="78" t="s">
        <v>120</v>
      </c>
      <c r="E1" s="78" t="s">
        <v>123</v>
      </c>
      <c r="F1" s="78" t="s">
        <v>124</v>
      </c>
      <c r="G1" s="78" t="s">
        <v>130</v>
      </c>
      <c r="H1" s="78" t="s">
        <v>125</v>
      </c>
      <c r="I1" s="78" t="s">
        <v>214</v>
      </c>
      <c r="J1" s="76"/>
      <c r="K1" s="78" t="s">
        <v>127</v>
      </c>
    </row>
    <row r="2" spans="1:11" ht="15">
      <c r="A2" s="81">
        <f>+MediatorName</f>
        <v>0</v>
      </c>
      <c r="B2" s="81">
        <f>+InvoiceNumber</f>
        <v>0</v>
      </c>
      <c r="C2" s="82">
        <f>+TotalFees</f>
        <v>0</v>
      </c>
      <c r="D2" s="82">
        <f>+TravelTransitSubtotal</f>
        <v>0</v>
      </c>
      <c r="E2" s="82">
        <f>+TravelOtherExpensesSub</f>
        <v>0</v>
      </c>
      <c r="F2" s="82">
        <f>+Refreshments</f>
        <v>0</v>
      </c>
      <c r="G2" s="82">
        <f>+VenueRental</f>
        <v>0</v>
      </c>
      <c r="H2" s="82">
        <f>+VenueContractor</f>
        <v>0</v>
      </c>
      <c r="I2" s="82">
        <f>+OtherExpense</f>
        <v>0</v>
      </c>
      <c r="K2" s="80">
        <f>SUM(C2:I2)</f>
        <v>0</v>
      </c>
    </row>
    <row r="3" spans="1:11" ht="15">
      <c r="A3" s="83" t="s">
        <v>128</v>
      </c>
      <c r="B3" s="79"/>
      <c r="C3" s="79"/>
      <c r="D3" s="79"/>
      <c r="E3" s="79"/>
      <c r="F3" s="79"/>
      <c r="G3" s="79"/>
      <c r="H3" s="79"/>
      <c r="I3" s="79"/>
      <c r="K3" s="79"/>
    </row>
    <row r="4" s="77" customFormat="1" ht="15">
      <c r="A4" s="85"/>
    </row>
    <row r="6" ht="15" hidden="1">
      <c r="A6" s="69" t="s">
        <v>164</v>
      </c>
    </row>
    <row r="7" ht="15" hidden="1">
      <c r="A7" s="84" t="s">
        <v>129</v>
      </c>
    </row>
    <row r="8" ht="15" hidden="1">
      <c r="A8" s="69" t="s">
        <v>165</v>
      </c>
    </row>
  </sheetData>
  <sheetProtection password="83AF" sheet="1" objects="1" scenarios="1" deleteRows="0"/>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dc:creator>
  <cp:keywords/>
  <dc:description/>
  <cp:lastModifiedBy>Alyssia Yu</cp:lastModifiedBy>
  <cp:lastPrinted>2019-05-03T22:01:18Z</cp:lastPrinted>
  <dcterms:created xsi:type="dcterms:W3CDTF">2011-02-15T18:06:24Z</dcterms:created>
  <dcterms:modified xsi:type="dcterms:W3CDTF">2020-04-30T15:51:11Z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EAUEWDRSPCVV-112-10</vt:lpwstr>
  </property>
  <property fmtid="{D5CDD505-2E9C-101B-9397-08002B2CF9AE}" pid="3" name="_dlc_DocIdItemGuid">
    <vt:lpwstr>e1a2eee1-72b0-4baf-9fc7-c3f893856d6b</vt:lpwstr>
  </property>
  <property fmtid="{D5CDD505-2E9C-101B-9397-08002B2CF9AE}" pid="4" name="_dlc_DocIdUrl">
    <vt:lpwstr>https://collab-ag.gov.bc.ca/CPMP/_layouts/DocIdRedir.aspx?ID=EAUEWDRSPCVV-112-10, EAUEWDRSPCVV-112-10</vt:lpwstr>
  </property>
</Properties>
</file>